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市资金进度表" sheetId="1" r:id="rId1"/>
    <sheet name="直达资金进度表" sheetId="3" r:id="rId2"/>
    <sheet name="区级项目资金进度表（公共）" sheetId="7" r:id="rId3"/>
    <sheet name="区级项目资金进度表（基金）" sheetId="6" r:id="rId4"/>
  </sheets>
  <calcPr calcId="144525"/>
</workbook>
</file>

<file path=xl/sharedStrings.xml><?xml version="1.0" encoding="utf-8"?>
<sst xmlns="http://schemas.openxmlformats.org/spreadsheetml/2006/main" count="209" uniqueCount="90">
  <si>
    <t>2022年坡头区省市资金1-5月支出进度表（月报）</t>
  </si>
  <si>
    <t>部门（单位）</t>
  </si>
  <si>
    <t>省市资金（公共）</t>
  </si>
  <si>
    <t>省市资金（基金）</t>
  </si>
  <si>
    <t>总额</t>
  </si>
  <si>
    <t xml:space="preserve">已支出 </t>
  </si>
  <si>
    <t>进度%</t>
  </si>
  <si>
    <t>湛江市坡头区人民代表大会常务委员会办公室</t>
  </si>
  <si>
    <t>中共湛江市坡头区纪律检查委员会</t>
  </si>
  <si>
    <t>中共湛江市坡头区委员会组织部</t>
  </si>
  <si>
    <t>中共湛江市坡头区委员会宣传部</t>
  </si>
  <si>
    <t xml:space="preserve">                                     </t>
  </si>
  <si>
    <t>中共湛江市坡头区委政法委员会</t>
  </si>
  <si>
    <t>湛江市坡头区司法局</t>
  </si>
  <si>
    <t xml:space="preserve">                                                            </t>
  </si>
  <si>
    <t>湛江市坡头区发展和改革局</t>
  </si>
  <si>
    <t>湛江市坡头区财政局</t>
  </si>
  <si>
    <t>湛江市坡头区政务服务数据管理局</t>
  </si>
  <si>
    <t>湛江市坡头区总工会</t>
  </si>
  <si>
    <t>湛江市坡头区妇女联合会</t>
  </si>
  <si>
    <t>湛江市坡头区归国华侨联合会</t>
  </si>
  <si>
    <t>湛江市坡头区教育局</t>
  </si>
  <si>
    <t>湛江市坡头区文化广电旅游体育局</t>
  </si>
  <si>
    <t>湛江市坡头区民政局</t>
  </si>
  <si>
    <t>湛江市坡头区人力资源和社会保障局</t>
  </si>
  <si>
    <t>湛江市坡头区退役军人事务局</t>
  </si>
  <si>
    <t>湛江市坡头区残疾人联合会</t>
  </si>
  <si>
    <t>湛江市坡头区医疗保障局</t>
  </si>
  <si>
    <t>湛江市坡头区卫生健康局</t>
  </si>
  <si>
    <t>湛江海东新区管理委员会</t>
  </si>
  <si>
    <t>湛江市坡头区住房和城乡建设局</t>
  </si>
  <si>
    <t>湛江市坡头区城市管理和综合执法局</t>
  </si>
  <si>
    <t>湛江市坡头园林环卫管理处</t>
  </si>
  <si>
    <t>坡头区创文办</t>
  </si>
  <si>
    <t>坡头区科技产业园管理委员会</t>
  </si>
  <si>
    <t>湛江市坡头区招商服务中心</t>
  </si>
  <si>
    <t>湛江市坡头区科工贸和信息化局</t>
  </si>
  <si>
    <t>湛江市坡头区市场监督管理局</t>
  </si>
  <si>
    <t>工贸股代编</t>
  </si>
  <si>
    <t>湛江市坡头区交通运输局</t>
  </si>
  <si>
    <t>综合股代编</t>
  </si>
  <si>
    <t>国资股代编</t>
  </si>
  <si>
    <t>湛江市坡头区自然资源局</t>
  </si>
  <si>
    <t>湛江市坡头区农业农村局</t>
  </si>
  <si>
    <t>合计数</t>
  </si>
  <si>
    <t>备注：省市资金总额为每月月底省市指标收入合计数，已支出数为拨款合计数。所有部门含下属单位数据。(含2021年结转指标)</t>
  </si>
  <si>
    <t>2022年坡头区直达资金1-5月支出进度表（月报）</t>
  </si>
  <si>
    <t>直达资金</t>
  </si>
  <si>
    <t>备注：直达资金总额为每月月底直达资金指标收入合计数，已支出数为拨款合计数。所有部门含下属单位数据。(含2021年结转指标)</t>
  </si>
  <si>
    <t>2022年坡头区区级一般公共预算1-5月支出进度表（月报）</t>
  </si>
  <si>
    <t>区级项目资金（一般公共预算）</t>
  </si>
  <si>
    <t>已支出</t>
  </si>
  <si>
    <t>中共湛江市坡头区委办公室</t>
  </si>
  <si>
    <t>湛江市坡头区人民政府办公室</t>
  </si>
  <si>
    <t>中国人民政治协商会议广东省湛江市坡头区委员会办公室</t>
  </si>
  <si>
    <t>中共湛江市坡头区委统一战线工作部</t>
  </si>
  <si>
    <t>湛江市坡头区人民法院</t>
  </si>
  <si>
    <t>湛江市坡头区人民检察院</t>
  </si>
  <si>
    <t>中共湛江市坡头区委机构编制委员会办公室</t>
  </si>
  <si>
    <t>湛江市坡头区审计局</t>
  </si>
  <si>
    <t>湛江市坡头区机关事务管理局</t>
  </si>
  <si>
    <t>中共湛江市坡头区委员会党校</t>
  </si>
  <si>
    <t>湛江市坡头区科学技术协会</t>
  </si>
  <si>
    <t>湛江市坡头区档案馆</t>
  </si>
  <si>
    <t>中国共产主义青年团湛江市坡头区委员会</t>
  </si>
  <si>
    <t>湛江市坡头区文学艺术界联合会</t>
  </si>
  <si>
    <t>行政政法股代编</t>
  </si>
  <si>
    <t>湛江市坡头区南调街道办事处</t>
  </si>
  <si>
    <t>湛江市坡头区麻斜街道办事处</t>
  </si>
  <si>
    <t>湛江市坡头区官渡镇人民政府</t>
  </si>
  <si>
    <t>湛江市坡头区龙头镇人民政府</t>
  </si>
  <si>
    <t>湛江市坡头区坡头镇人民政府</t>
  </si>
  <si>
    <t>湛江市坡头区乾塘镇人民政府</t>
  </si>
  <si>
    <t>湛江市坡头区南三镇人民政府</t>
  </si>
  <si>
    <t>湛江市坡头区人民武装部</t>
  </si>
  <si>
    <t>湛江市坡头区消防救援大队</t>
  </si>
  <si>
    <t>预算股代编</t>
  </si>
  <si>
    <t>社保股代编</t>
  </si>
  <si>
    <t>湛江市土地储备管理中心坡头区土地储备分中心</t>
  </si>
  <si>
    <t>湛江市南三岛滨海旅游示范区管理委员会</t>
  </si>
  <si>
    <t>经建股代编</t>
  </si>
  <si>
    <t>湛江市坡头区应急管理局</t>
  </si>
  <si>
    <t>湛江市坡头区工商业联合会</t>
  </si>
  <si>
    <t>湛江市坡头区统计局</t>
  </si>
  <si>
    <t>湛江市坡头区国有资产经营公司</t>
  </si>
  <si>
    <t>农业股代编</t>
  </si>
  <si>
    <t>备注：区级项目资金总额为2022年年初预算（不含基本支出）合计数，已支出数为拨款合计数。所有部门含下属单位数据。</t>
  </si>
  <si>
    <t>2022年坡头区区级政府性基金1-5月支出进度表（月报）</t>
  </si>
  <si>
    <t>区级项目资金（基金）</t>
  </si>
  <si>
    <t>备注：区级项目资金(基金)总额为2022年年初预算（不含基本支出）合计数，已支出数为拨款合计数。所有部门含下属单位数据。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</si>
</sst>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  <numFmt numFmtId="179" formatCode="0.0000000_ "/>
    <numFmt numFmtId="180" formatCode="#,##0.00_);[Red]\(#,##0.00\)"/>
    <numFmt numFmtId="181" formatCode="0.00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8" fontId="8" fillId="0" borderId="2" xfId="49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/>
    </xf>
    <xf numFmtId="179" fontId="0" fillId="0" borderId="0" xfId="0" applyNumberFormat="1" applyFill="1">
      <alignment vertical="center"/>
    </xf>
    <xf numFmtId="0" fontId="5" fillId="0" borderId="0" xfId="0" applyFont="1" applyFill="1" applyBorder="1" applyAlignment="1">
      <alignment horizontal="justify" vertical="center"/>
    </xf>
    <xf numFmtId="177" fontId="0" fillId="0" borderId="0" xfId="0" applyNumberFormat="1" applyFill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justify" vertical="center"/>
    </xf>
    <xf numFmtId="177" fontId="5" fillId="0" borderId="0" xfId="0" applyNumberFormat="1" applyFont="1" applyFill="1" applyBorder="1" applyAlignment="1">
      <alignment horizontal="justify" vertical="center"/>
    </xf>
    <xf numFmtId="181" fontId="0" fillId="0" borderId="0" xfId="0" applyNumberForma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7" fillId="0" borderId="2" xfId="8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8" fontId="10" fillId="0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177" fontId="5" fillId="0" borderId="0" xfId="0" applyNumberFormat="1" applyFont="1" applyFill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区级项目资金进度表（基金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workbookViewId="0">
      <selection activeCell="F8" sqref="F8"/>
    </sheetView>
  </sheetViews>
  <sheetFormatPr defaultColWidth="12" defaultRowHeight="21" customHeight="1"/>
  <cols>
    <col min="1" max="1" width="37.625" style="22" customWidth="1"/>
    <col min="2" max="2" width="14.625" style="27" customWidth="1"/>
    <col min="3" max="3" width="13.25" style="27" customWidth="1"/>
    <col min="4" max="4" width="13.875" style="1" customWidth="1"/>
    <col min="5" max="6" width="13" style="27" customWidth="1"/>
    <col min="7" max="7" width="11.625" style="1" customWidth="1"/>
    <col min="8" max="16384" width="12" style="1"/>
  </cols>
  <sheetData>
    <row r="1" ht="36" customHeight="1" spans="1:7">
      <c r="A1" s="4" t="s">
        <v>0</v>
      </c>
      <c r="B1" s="28"/>
      <c r="C1" s="28"/>
      <c r="D1" s="4"/>
      <c r="E1" s="28"/>
      <c r="F1" s="28"/>
      <c r="G1" s="4"/>
    </row>
    <row r="2" ht="21.75" customHeight="1" spans="1:7">
      <c r="A2" s="54"/>
      <c r="B2" s="28"/>
      <c r="C2" s="28"/>
      <c r="D2" s="4"/>
      <c r="E2" s="28"/>
      <c r="F2" s="28"/>
      <c r="G2" s="4"/>
    </row>
    <row r="3" ht="26.25" customHeight="1" spans="1:7">
      <c r="A3" s="47" t="s">
        <v>1</v>
      </c>
      <c r="B3" s="30" t="s">
        <v>2</v>
      </c>
      <c r="C3" s="30"/>
      <c r="D3" s="6"/>
      <c r="E3" s="30" t="s">
        <v>3</v>
      </c>
      <c r="F3" s="30"/>
      <c r="G3" s="6"/>
    </row>
    <row r="4" ht="25.5" customHeight="1" spans="1:7">
      <c r="A4" s="47"/>
      <c r="B4" s="30" t="s">
        <v>4</v>
      </c>
      <c r="C4" s="30" t="s">
        <v>5</v>
      </c>
      <c r="D4" s="6" t="s">
        <v>6</v>
      </c>
      <c r="E4" s="30" t="s">
        <v>4</v>
      </c>
      <c r="F4" s="30" t="s">
        <v>5</v>
      </c>
      <c r="G4" s="6" t="s">
        <v>6</v>
      </c>
    </row>
    <row r="5" s="1" customFormat="1" ht="50.1" customHeight="1" spans="1:7">
      <c r="A5" s="7" t="s">
        <v>7</v>
      </c>
      <c r="B5" s="10">
        <f>3+150</f>
        <v>153</v>
      </c>
      <c r="C5" s="10">
        <v>0</v>
      </c>
      <c r="D5" s="9">
        <f>C5/B5</f>
        <v>0</v>
      </c>
      <c r="E5" s="8">
        <v>34</v>
      </c>
      <c r="F5" s="8">
        <v>0</v>
      </c>
      <c r="G5" s="9">
        <v>0</v>
      </c>
    </row>
    <row r="6" ht="50.1" customHeight="1" spans="1:7">
      <c r="A6" s="7" t="s">
        <v>8</v>
      </c>
      <c r="B6" s="8"/>
      <c r="C6" s="8"/>
      <c r="D6" s="9"/>
      <c r="E6" s="8">
        <f>8</f>
        <v>8</v>
      </c>
      <c r="F6" s="8">
        <v>6</v>
      </c>
      <c r="G6" s="9">
        <f>F6/E6</f>
        <v>0.75</v>
      </c>
    </row>
    <row r="7" s="1" customFormat="1" ht="50.1" customHeight="1" spans="1:7">
      <c r="A7" s="7" t="s">
        <v>9</v>
      </c>
      <c r="B7" s="23">
        <v>3790.0718</v>
      </c>
      <c r="C7" s="10">
        <f>190.932+471.57</f>
        <v>662.502</v>
      </c>
      <c r="D7" s="9">
        <f>C7/B7</f>
        <v>0.174799327020665</v>
      </c>
      <c r="E7" s="8"/>
      <c r="F7" s="8"/>
      <c r="G7" s="9"/>
    </row>
    <row r="8" s="1" customFormat="1" ht="50.1" customHeight="1" spans="1:9">
      <c r="A8" s="7" t="s">
        <v>10</v>
      </c>
      <c r="B8" s="10">
        <f>5.835251+14.7008+5.722</f>
        <v>26.258051</v>
      </c>
      <c r="C8" s="10">
        <v>0</v>
      </c>
      <c r="D8" s="9">
        <f>C8/B8</f>
        <v>0</v>
      </c>
      <c r="E8" s="8"/>
      <c r="F8" s="8"/>
      <c r="G8" s="9"/>
      <c r="I8" s="1" t="s">
        <v>11</v>
      </c>
    </row>
    <row r="9" ht="50.1" customHeight="1" spans="1:7">
      <c r="A9" s="7" t="s">
        <v>12</v>
      </c>
      <c r="B9" s="8"/>
      <c r="C9" s="8"/>
      <c r="D9" s="9"/>
      <c r="E9" s="23">
        <v>1000</v>
      </c>
      <c r="F9" s="8">
        <v>0</v>
      </c>
      <c r="G9" s="9">
        <v>0</v>
      </c>
    </row>
    <row r="10" s="1" customFormat="1" ht="50.1" customHeight="1" spans="1:8">
      <c r="A10" s="7" t="s">
        <v>13</v>
      </c>
      <c r="B10" s="10">
        <f>116+14.8</f>
        <v>130.8</v>
      </c>
      <c r="C10" s="10">
        <f>11</f>
        <v>11</v>
      </c>
      <c r="D10" s="9">
        <f>C10/B10</f>
        <v>0.0840978593272171</v>
      </c>
      <c r="E10" s="8"/>
      <c r="F10" s="8"/>
      <c r="G10" s="9"/>
      <c r="H10" s="1" t="s">
        <v>14</v>
      </c>
    </row>
    <row r="11" s="1" customFormat="1" ht="50.1" customHeight="1" spans="1:7">
      <c r="A11" s="7" t="s">
        <v>15</v>
      </c>
      <c r="B11" s="8">
        <v>2.54</v>
      </c>
      <c r="C11" s="8">
        <v>0</v>
      </c>
      <c r="D11" s="9">
        <f>C11/B11</f>
        <v>0</v>
      </c>
      <c r="E11" s="8"/>
      <c r="F11" s="8"/>
      <c r="G11" s="9"/>
    </row>
    <row r="12" ht="50.1" customHeight="1" spans="1:7">
      <c r="A12" s="7" t="s">
        <v>16</v>
      </c>
      <c r="B12" s="13">
        <v>92.3875</v>
      </c>
      <c r="C12" s="10">
        <f>62.4</f>
        <v>62.4</v>
      </c>
      <c r="D12" s="9">
        <f>C12/B12</f>
        <v>0.675416046543093</v>
      </c>
      <c r="E12" s="8"/>
      <c r="F12" s="8"/>
      <c r="G12" s="9"/>
    </row>
    <row r="13" ht="50.1" customHeight="1" spans="1:7">
      <c r="A13" s="7" t="s">
        <v>17</v>
      </c>
      <c r="B13" s="13"/>
      <c r="C13" s="13"/>
      <c r="D13" s="9"/>
      <c r="E13" s="13">
        <v>9.17658</v>
      </c>
      <c r="F13" s="8">
        <v>0</v>
      </c>
      <c r="G13" s="9">
        <v>0</v>
      </c>
    </row>
    <row r="14" ht="50.1" customHeight="1" spans="1:7">
      <c r="A14" s="7" t="s">
        <v>18</v>
      </c>
      <c r="B14" s="10">
        <f>9.15</f>
        <v>9.15</v>
      </c>
      <c r="C14" s="8">
        <v>0</v>
      </c>
      <c r="D14" s="9">
        <v>0</v>
      </c>
      <c r="E14" s="8"/>
      <c r="F14" s="8"/>
      <c r="G14" s="9"/>
    </row>
    <row r="15" ht="50.1" customHeight="1" spans="1:7">
      <c r="A15" s="7" t="s">
        <v>19</v>
      </c>
      <c r="B15" s="10">
        <f>3.6+5.55</f>
        <v>9.15</v>
      </c>
      <c r="C15" s="8">
        <v>0</v>
      </c>
      <c r="D15" s="9">
        <f>C15/B15</f>
        <v>0</v>
      </c>
      <c r="E15" s="8"/>
      <c r="F15" s="8"/>
      <c r="G15" s="9"/>
    </row>
    <row r="16" ht="50.1" customHeight="1" spans="1:7">
      <c r="A16" s="7" t="s">
        <v>20</v>
      </c>
      <c r="B16" s="10">
        <v>1.75</v>
      </c>
      <c r="C16" s="8">
        <v>0</v>
      </c>
      <c r="D16" s="9">
        <f>C16/B16</f>
        <v>0</v>
      </c>
      <c r="E16" s="8"/>
      <c r="F16" s="8"/>
      <c r="G16" s="9"/>
    </row>
    <row r="17" ht="50.1" customHeight="1" spans="1:7">
      <c r="A17" s="7" t="s">
        <v>21</v>
      </c>
      <c r="B17" s="10">
        <f>1500.035077+6422.9902+622.3-3675.533477</f>
        <v>4869.7918</v>
      </c>
      <c r="C17" s="10">
        <f>1.7+42+45.196+79+182.294+215.0025+69.1223+962.675</f>
        <v>1596.9898</v>
      </c>
      <c r="D17" s="9">
        <f>C17/B17</f>
        <v>0.32793800342758</v>
      </c>
      <c r="E17" s="8"/>
      <c r="F17" s="8"/>
      <c r="G17" s="9"/>
    </row>
    <row r="18" ht="50.1" customHeight="1" spans="1:7">
      <c r="A18" s="7" t="s">
        <v>22</v>
      </c>
      <c r="B18" s="10">
        <f>445.8+637.6193+31.472+90.575</f>
        <v>1205.4663</v>
      </c>
      <c r="C18" s="10">
        <f>20+12+5+300+8.6993+553</f>
        <v>898.6993</v>
      </c>
      <c r="D18" s="9">
        <f>C18/B18</f>
        <v>0.745520053111398</v>
      </c>
      <c r="E18" s="8">
        <f>19+4838.5352</f>
        <v>4857.5352</v>
      </c>
      <c r="F18" s="8">
        <f>600+6+38.6308+482.680071</f>
        <v>1127.310871</v>
      </c>
      <c r="G18" s="9">
        <f>F18/E18</f>
        <v>0.232074668445017</v>
      </c>
    </row>
    <row r="19" s="1" customFormat="1" ht="50.1" customHeight="1" spans="1:7">
      <c r="A19" s="7" t="s">
        <v>23</v>
      </c>
      <c r="B19" s="55">
        <v>5317.671745</v>
      </c>
      <c r="C19" s="55">
        <v>1641.028105</v>
      </c>
      <c r="D19" s="9">
        <f t="shared" ref="D19:D43" si="0">C19/B19</f>
        <v>0.308598985362907</v>
      </c>
      <c r="E19" s="55">
        <v>64.195</v>
      </c>
      <c r="F19" s="55">
        <v>4</v>
      </c>
      <c r="G19" s="9">
        <f>F19/E19</f>
        <v>0.0623101487654802</v>
      </c>
    </row>
    <row r="20" s="1" customFormat="1" ht="50.1" customHeight="1" spans="1:7">
      <c r="A20" s="7" t="s">
        <v>24</v>
      </c>
      <c r="B20" s="33">
        <v>7.3425</v>
      </c>
      <c r="C20" s="33">
        <v>4.32</v>
      </c>
      <c r="D20" s="9">
        <f t="shared" si="0"/>
        <v>0.588355464759959</v>
      </c>
      <c r="E20" s="23">
        <f>(379898.36+8774610)/10000</f>
        <v>915.450836</v>
      </c>
      <c r="F20" s="23">
        <f>(379898.36+8774610)/10000</f>
        <v>915.450836</v>
      </c>
      <c r="G20" s="9">
        <f>F20/E20</f>
        <v>1</v>
      </c>
    </row>
    <row r="21" s="1" customFormat="1" ht="50.1" customHeight="1" spans="1:7">
      <c r="A21" s="7" t="s">
        <v>25</v>
      </c>
      <c r="B21" s="55">
        <v>155.624022</v>
      </c>
      <c r="C21" s="55">
        <v>31.233454</v>
      </c>
      <c r="D21" s="9">
        <f t="shared" si="0"/>
        <v>0.200698154427599</v>
      </c>
      <c r="E21" s="55">
        <v>923.724219</v>
      </c>
      <c r="F21" s="55">
        <v>241.445709</v>
      </c>
      <c r="G21" s="9">
        <f>F21/E21</f>
        <v>0.261382893328685</v>
      </c>
    </row>
    <row r="22" s="1" customFormat="1" ht="44" customHeight="1" spans="1:7">
      <c r="A22" s="7" t="s">
        <v>26</v>
      </c>
      <c r="B22" s="23">
        <f>(210000+54000+9400+1200000+130000+69100)/10000</f>
        <v>167.25</v>
      </c>
      <c r="C22" s="56">
        <f>(210000+11529.39+62232+8000+12726+11200+12000)/10000</f>
        <v>32.768739</v>
      </c>
      <c r="D22" s="9">
        <f t="shared" si="0"/>
        <v>0.19592669058296</v>
      </c>
      <c r="E22" s="33"/>
      <c r="F22" s="33"/>
      <c r="G22" s="9"/>
    </row>
    <row r="23" s="1" customFormat="1" ht="50.1" customHeight="1" spans="1:7">
      <c r="A23" s="7" t="s">
        <v>27</v>
      </c>
      <c r="B23" s="57">
        <f>15699/10000</f>
        <v>1.5699</v>
      </c>
      <c r="C23" s="23">
        <v>0</v>
      </c>
      <c r="D23" s="9">
        <f t="shared" si="0"/>
        <v>0</v>
      </c>
      <c r="E23" s="33"/>
      <c r="F23" s="33"/>
      <c r="G23" s="9"/>
    </row>
    <row r="24" s="1" customFormat="1" ht="63" customHeight="1" spans="1:7">
      <c r="A24" s="7" t="s">
        <v>28</v>
      </c>
      <c r="B24" s="55">
        <v>4510.925698</v>
      </c>
      <c r="C24" s="55">
        <v>0</v>
      </c>
      <c r="D24" s="9">
        <f t="shared" si="0"/>
        <v>0</v>
      </c>
      <c r="E24" s="55">
        <v>0</v>
      </c>
      <c r="F24" s="55">
        <v>0</v>
      </c>
      <c r="G24" s="9"/>
    </row>
    <row r="25" ht="50.1" customHeight="1" spans="1:7">
      <c r="A25" s="7" t="s">
        <v>29</v>
      </c>
      <c r="B25" s="10">
        <f>80</f>
        <v>80</v>
      </c>
      <c r="C25" s="23">
        <v>0</v>
      </c>
      <c r="D25" s="9">
        <f t="shared" si="0"/>
        <v>0</v>
      </c>
      <c r="E25" s="8"/>
      <c r="F25" s="8"/>
      <c r="G25" s="9"/>
    </row>
    <row r="26" s="1" customFormat="1" ht="50.1" customHeight="1" spans="1:7">
      <c r="A26" s="7" t="s">
        <v>30</v>
      </c>
      <c r="B26" s="8">
        <v>2.5</v>
      </c>
      <c r="C26" s="8">
        <v>2.5</v>
      </c>
      <c r="D26" s="9">
        <f t="shared" si="0"/>
        <v>1</v>
      </c>
      <c r="E26" s="8">
        <v>144.8</v>
      </c>
      <c r="F26" s="8">
        <v>0</v>
      </c>
      <c r="G26" s="9">
        <f>F26/E26</f>
        <v>0</v>
      </c>
    </row>
    <row r="27" s="1" customFormat="1" ht="50.1" customHeight="1" spans="1:7">
      <c r="A27" s="7" t="s">
        <v>31</v>
      </c>
      <c r="B27" s="8">
        <v>1.05</v>
      </c>
      <c r="C27" s="8">
        <v>0</v>
      </c>
      <c r="D27" s="9">
        <f t="shared" si="0"/>
        <v>0</v>
      </c>
      <c r="E27" s="8">
        <v>252.42</v>
      </c>
      <c r="F27" s="8">
        <v>21.94</v>
      </c>
      <c r="G27" s="9">
        <f>F27/E27</f>
        <v>0.0869186276840187</v>
      </c>
    </row>
    <row r="28" ht="50.1" customHeight="1" spans="1:7">
      <c r="A28" s="7" t="s">
        <v>32</v>
      </c>
      <c r="B28" s="8"/>
      <c r="C28" s="8"/>
      <c r="D28" s="9"/>
      <c r="E28" s="8">
        <v>951.16</v>
      </c>
      <c r="F28" s="8">
        <v>862.063075</v>
      </c>
      <c r="G28" s="9">
        <f>F28/E28</f>
        <v>0.90632814142731</v>
      </c>
    </row>
    <row r="29" ht="50.1" customHeight="1" spans="1:7">
      <c r="A29" s="7" t="s">
        <v>33</v>
      </c>
      <c r="B29" s="10">
        <f>335.39+349.69</f>
        <v>685.08</v>
      </c>
      <c r="C29" s="10">
        <f>76.8+608.28</f>
        <v>685.08</v>
      </c>
      <c r="D29" s="9">
        <f t="shared" si="0"/>
        <v>1</v>
      </c>
      <c r="E29" s="13">
        <v>669.972966</v>
      </c>
      <c r="F29" s="13">
        <v>272.149039</v>
      </c>
      <c r="G29" s="9">
        <f>F29/E29</f>
        <v>0.406208985751822</v>
      </c>
    </row>
    <row r="30" s="1" customFormat="1" ht="50.1" customHeight="1" spans="1:7">
      <c r="A30" s="7" t="s">
        <v>34</v>
      </c>
      <c r="B30" s="8">
        <v>2208</v>
      </c>
      <c r="C30" s="8">
        <v>0</v>
      </c>
      <c r="D30" s="9">
        <f t="shared" si="0"/>
        <v>0</v>
      </c>
      <c r="E30" s="8"/>
      <c r="F30" s="8"/>
      <c r="G30" s="9"/>
    </row>
    <row r="31" ht="50.1" customHeight="1" spans="1:7">
      <c r="A31" s="7" t="s">
        <v>35</v>
      </c>
      <c r="B31" s="8"/>
      <c r="C31" s="8"/>
      <c r="D31" s="9"/>
      <c r="E31" s="8">
        <v>86.82</v>
      </c>
      <c r="F31" s="8">
        <v>10</v>
      </c>
      <c r="G31" s="9">
        <f>F31/E31</f>
        <v>0.115180833909238</v>
      </c>
    </row>
    <row r="32" ht="50" customHeight="1" spans="1:7">
      <c r="A32" s="7" t="s">
        <v>36</v>
      </c>
      <c r="B32" s="11">
        <f>55+20</f>
        <v>75</v>
      </c>
      <c r="C32" s="8">
        <v>0</v>
      </c>
      <c r="D32" s="9">
        <f t="shared" ref="D32:D40" si="1">C32/B32</f>
        <v>0</v>
      </c>
      <c r="E32" s="13">
        <f>300.4245</f>
        <v>300.4245</v>
      </c>
      <c r="F32" s="13">
        <f>100</f>
        <v>100</v>
      </c>
      <c r="G32" s="9">
        <f>F32/E32</f>
        <v>0.332862333131952</v>
      </c>
    </row>
    <row r="33" s="1" customFormat="1" ht="50.1" customHeight="1" spans="1:7">
      <c r="A33" s="7" t="s">
        <v>37</v>
      </c>
      <c r="B33" s="13">
        <v>312.65324</v>
      </c>
      <c r="C33" s="8">
        <f>17.2512+178.70904</f>
        <v>195.96024</v>
      </c>
      <c r="D33" s="9">
        <f t="shared" si="1"/>
        <v>0.626765422293401</v>
      </c>
      <c r="E33" s="8"/>
      <c r="F33" s="8"/>
      <c r="G33" s="9"/>
    </row>
    <row r="34" s="1" customFormat="1" ht="50.1" customHeight="1" spans="1:7">
      <c r="A34" s="7" t="s">
        <v>38</v>
      </c>
      <c r="B34" s="8">
        <v>658.89</v>
      </c>
      <c r="C34" s="8">
        <v>658.89</v>
      </c>
      <c r="D34" s="9">
        <f t="shared" si="1"/>
        <v>1</v>
      </c>
      <c r="E34" s="8">
        <v>90</v>
      </c>
      <c r="F34" s="8">
        <v>60</v>
      </c>
      <c r="G34" s="9">
        <f>F34/E34</f>
        <v>0.666666666666667</v>
      </c>
    </row>
    <row r="35" s="1" customFormat="1" ht="47" customHeight="1" spans="1:8">
      <c r="A35" s="7" t="s">
        <v>39</v>
      </c>
      <c r="B35" s="8">
        <v>382.54</v>
      </c>
      <c r="C35" s="13">
        <v>137.16887</v>
      </c>
      <c r="D35" s="9">
        <f t="shared" si="1"/>
        <v>0.358573926909604</v>
      </c>
      <c r="E35" s="8">
        <v>2116.2916</v>
      </c>
      <c r="F35" s="8">
        <v>383.2302</v>
      </c>
      <c r="G35" s="9">
        <f>F35/E35</f>
        <v>0.181085725615506</v>
      </c>
      <c r="H35" s="22"/>
    </row>
    <row r="36" s="1" customFormat="1" ht="43" customHeight="1" spans="1:8">
      <c r="A36" s="7" t="s">
        <v>40</v>
      </c>
      <c r="B36" s="13">
        <v>1500</v>
      </c>
      <c r="C36" s="13">
        <v>1500</v>
      </c>
      <c r="D36" s="9">
        <f t="shared" si="1"/>
        <v>1</v>
      </c>
      <c r="E36" s="8">
        <v>80000</v>
      </c>
      <c r="F36" s="8">
        <v>72000.96</v>
      </c>
      <c r="G36" s="9">
        <f>F36/E36</f>
        <v>0.900012</v>
      </c>
      <c r="H36" s="22"/>
    </row>
    <row r="37" s="3" customFormat="1" ht="43" customHeight="1" spans="1:8">
      <c r="A37" s="12" t="s">
        <v>41</v>
      </c>
      <c r="B37" s="13">
        <v>336.9433</v>
      </c>
      <c r="C37" s="13">
        <v>48.7293</v>
      </c>
      <c r="D37" s="58">
        <f t="shared" si="1"/>
        <v>0.144621661864177</v>
      </c>
      <c r="E37" s="13"/>
      <c r="F37" s="13"/>
      <c r="G37" s="58"/>
      <c r="H37" s="59"/>
    </row>
    <row r="38" s="1" customFormat="1" ht="50.1" customHeight="1" spans="1:7">
      <c r="A38" s="7" t="s">
        <v>42</v>
      </c>
      <c r="B38" s="8">
        <v>1265.516933</v>
      </c>
      <c r="C38" s="8">
        <v>213.444264</v>
      </c>
      <c r="D38" s="9">
        <f t="shared" si="1"/>
        <v>0.168661721099231</v>
      </c>
      <c r="E38" s="8">
        <v>0</v>
      </c>
      <c r="F38" s="8">
        <v>0</v>
      </c>
      <c r="G38" s="9"/>
    </row>
    <row r="39" s="3" customFormat="1" ht="50.1" customHeight="1" spans="1:7">
      <c r="A39" s="12" t="s">
        <v>43</v>
      </c>
      <c r="B39" s="13">
        <f>12909.0324+2849.7664</f>
        <v>15758.7988</v>
      </c>
      <c r="C39" s="13">
        <f>444.511848+2342.619319+99.009315</f>
        <v>2886.140482</v>
      </c>
      <c r="D39" s="9">
        <f t="shared" si="1"/>
        <v>0.183144700216618</v>
      </c>
      <c r="E39" s="13">
        <f>4808.29996+220.23</f>
        <v>5028.52996</v>
      </c>
      <c r="F39" s="13">
        <f>638.49085+220.23</f>
        <v>858.72085</v>
      </c>
      <c r="G39" s="9">
        <f>F39/E39</f>
        <v>0.170769759120616</v>
      </c>
    </row>
    <row r="40" ht="50.1" customHeight="1" spans="1:7">
      <c r="A40" s="7" t="s">
        <v>44</v>
      </c>
      <c r="B40" s="8">
        <f>SUM(B5:B39)</f>
        <v>43717.721589</v>
      </c>
      <c r="C40" s="8">
        <f>SUM(C5:C39)</f>
        <v>11268.854554</v>
      </c>
      <c r="D40" s="9">
        <f t="shared" si="1"/>
        <v>0.257763994655097</v>
      </c>
      <c r="E40" s="8">
        <f>SUM(E5:E39)</f>
        <v>97452.500861</v>
      </c>
      <c r="F40" s="8">
        <f>SUM(F5:F39)</f>
        <v>76863.27058</v>
      </c>
      <c r="G40" s="9">
        <f>F40/E40</f>
        <v>0.788725480628074</v>
      </c>
    </row>
    <row r="41" customHeight="1" spans="1:7">
      <c r="A41" s="24" t="s">
        <v>45</v>
      </c>
      <c r="B41" s="39"/>
      <c r="C41" s="39"/>
      <c r="D41" s="24"/>
      <c r="E41" s="39"/>
      <c r="F41" s="39"/>
      <c r="G41" s="24"/>
    </row>
    <row r="42" customHeight="1" spans="1:7">
      <c r="A42" s="60"/>
      <c r="B42" s="61"/>
      <c r="C42" s="61"/>
      <c r="D42" s="60"/>
      <c r="E42" s="61"/>
      <c r="F42" s="61"/>
      <c r="G42" s="60"/>
    </row>
    <row r="43" customHeight="1" spans="1:7">
      <c r="A43" s="60"/>
      <c r="B43" s="61"/>
      <c r="C43" s="61"/>
      <c r="D43" s="60"/>
      <c r="E43" s="61"/>
      <c r="F43" s="61"/>
      <c r="G43" s="60"/>
    </row>
  </sheetData>
  <mergeCells count="5">
    <mergeCell ref="A1:G1"/>
    <mergeCell ref="B3:D3"/>
    <mergeCell ref="E3:G3"/>
    <mergeCell ref="A3:A4"/>
    <mergeCell ref="A41:G43"/>
  </mergeCells>
  <printOptions horizontalCentered="1" verticalCentered="1"/>
  <pageMargins left="0.511811023622047" right="0.511811023622047" top="0.748031496062992" bottom="0.748031496062992" header="0" footer="0.31496062992126"/>
  <pageSetup paperSize="9" scale="91" orientation="landscape" horizontalDpi="200" verticalDpi="300"/>
  <headerFooter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B9" sqref="B9"/>
    </sheetView>
  </sheetViews>
  <sheetFormatPr defaultColWidth="12" defaultRowHeight="21" customHeight="1" outlineLevelCol="3"/>
  <cols>
    <col min="1" max="1" width="34.875" style="44" customWidth="1"/>
    <col min="2" max="4" width="18.25" customWidth="1"/>
  </cols>
  <sheetData>
    <row r="1" ht="36" customHeight="1" spans="1:4">
      <c r="A1" s="45" t="s">
        <v>46</v>
      </c>
      <c r="B1" s="45"/>
      <c r="C1" s="45"/>
      <c r="D1" s="45"/>
    </row>
    <row r="2" ht="21.75" customHeight="1" spans="1:4">
      <c r="A2" s="46"/>
      <c r="B2" s="45"/>
      <c r="C2" s="45"/>
      <c r="D2" s="45"/>
    </row>
    <row r="3" s="42" customFormat="1" ht="26.25" customHeight="1" spans="1:4">
      <c r="A3" s="47" t="s">
        <v>1</v>
      </c>
      <c r="B3" s="48" t="s">
        <v>47</v>
      </c>
      <c r="C3" s="48"/>
      <c r="D3" s="48"/>
    </row>
    <row r="4" s="42" customFormat="1" ht="25.5" customHeight="1" spans="1:4">
      <c r="A4" s="47"/>
      <c r="B4" s="48" t="s">
        <v>4</v>
      </c>
      <c r="C4" s="48" t="s">
        <v>5</v>
      </c>
      <c r="D4" s="48" t="s">
        <v>6</v>
      </c>
    </row>
    <row r="5" s="43" customFormat="1" ht="50.25" customHeight="1" spans="1:4">
      <c r="A5" s="7" t="s">
        <v>16</v>
      </c>
      <c r="B5" s="8">
        <v>14941</v>
      </c>
      <c r="C5" s="8">
        <v>14941</v>
      </c>
      <c r="D5" s="9">
        <f>C5/B5</f>
        <v>1</v>
      </c>
    </row>
    <row r="6" s="1" customFormat="1" ht="50.25" customHeight="1" spans="1:4">
      <c r="A6" s="7" t="s">
        <v>21</v>
      </c>
      <c r="B6" s="8">
        <v>5983.685968</v>
      </c>
      <c r="C6" s="8">
        <v>1304.699694</v>
      </c>
      <c r="D6" s="9">
        <f t="shared" ref="D5:D17" si="0">C6/B6</f>
        <v>0.218042808559368</v>
      </c>
    </row>
    <row r="7" s="1" customFormat="1" ht="50.1" customHeight="1" spans="1:4">
      <c r="A7" s="7" t="s">
        <v>23</v>
      </c>
      <c r="B7" s="8">
        <v>1079.6566</v>
      </c>
      <c r="C7" s="8">
        <v>1070.8677</v>
      </c>
      <c r="D7" s="9">
        <f t="shared" si="0"/>
        <v>0.99185954126525</v>
      </c>
    </row>
    <row r="8" s="1" customFormat="1" ht="50.1" customHeight="1" spans="1:4">
      <c r="A8" s="7" t="s">
        <v>24</v>
      </c>
      <c r="B8" s="23">
        <f>(27174810+67129340+875000)/10000</f>
        <v>9517.915</v>
      </c>
      <c r="C8" s="8">
        <f>(27174810+96257.2+289163.3)/10000</f>
        <v>2756.02305</v>
      </c>
      <c r="D8" s="9">
        <f t="shared" si="0"/>
        <v>0.289561637186295</v>
      </c>
    </row>
    <row r="9" s="1" customFormat="1" ht="50.1" customHeight="1" spans="1:4">
      <c r="A9" s="7" t="s">
        <v>25</v>
      </c>
      <c r="B9" s="13">
        <v>648.553678</v>
      </c>
      <c r="C9" s="13">
        <v>293.0805</v>
      </c>
      <c r="D9" s="9">
        <f t="shared" si="0"/>
        <v>0.45189860136758</v>
      </c>
    </row>
    <row r="10" s="1" customFormat="1" ht="50.1" customHeight="1" spans="1:4">
      <c r="A10" s="7" t="s">
        <v>26</v>
      </c>
      <c r="B10" s="23">
        <f>(38400+54200)/10000</f>
        <v>9.26</v>
      </c>
      <c r="C10" s="23">
        <v>0</v>
      </c>
      <c r="D10" s="9">
        <f t="shared" si="0"/>
        <v>0</v>
      </c>
    </row>
    <row r="11" s="1" customFormat="1" ht="42" customHeight="1" spans="1:4">
      <c r="A11" s="7" t="s">
        <v>27</v>
      </c>
      <c r="B11" s="23">
        <f>(51736200+80000)/10000</f>
        <v>5181.62</v>
      </c>
      <c r="C11" s="23">
        <v>5173.62</v>
      </c>
      <c r="D11" s="9">
        <f t="shared" si="0"/>
        <v>0.998456081302759</v>
      </c>
    </row>
    <row r="12" s="1" customFormat="1" ht="50.1" customHeight="1" spans="1:4">
      <c r="A12" s="7" t="s">
        <v>28</v>
      </c>
      <c r="B12" s="8">
        <v>812.4</v>
      </c>
      <c r="C12" s="8">
        <v>0</v>
      </c>
      <c r="D12" s="9">
        <f t="shared" si="0"/>
        <v>0</v>
      </c>
    </row>
    <row r="13" s="1" customFormat="1" ht="50.25" customHeight="1" spans="1:4">
      <c r="A13" s="7" t="s">
        <v>30</v>
      </c>
      <c r="B13" s="8">
        <v>123.77</v>
      </c>
      <c r="C13" s="49">
        <v>0</v>
      </c>
      <c r="D13" s="9">
        <f t="shared" si="0"/>
        <v>0</v>
      </c>
    </row>
    <row r="14" s="1" customFormat="1" ht="50.1" customHeight="1" spans="1:4">
      <c r="A14" s="7" t="s">
        <v>39</v>
      </c>
      <c r="B14" s="8">
        <v>337</v>
      </c>
      <c r="C14" s="8">
        <v>0</v>
      </c>
      <c r="D14" s="9">
        <v>0</v>
      </c>
    </row>
    <row r="15" s="1" customFormat="1" ht="48" customHeight="1" spans="1:4">
      <c r="A15" s="7" t="s">
        <v>43</v>
      </c>
      <c r="B15" s="8">
        <v>6999.2538</v>
      </c>
      <c r="C15" s="8">
        <v>0</v>
      </c>
      <c r="D15" s="9">
        <v>0</v>
      </c>
    </row>
    <row r="16" s="1" customFormat="1" ht="50.1" customHeight="1" spans="1:4">
      <c r="A16" s="7" t="s">
        <v>42</v>
      </c>
      <c r="B16" s="8">
        <v>10.88</v>
      </c>
      <c r="C16" s="8">
        <v>0</v>
      </c>
      <c r="D16" s="9">
        <v>0</v>
      </c>
    </row>
    <row r="17" ht="50.1" customHeight="1" spans="1:4">
      <c r="A17" s="50" t="s">
        <v>44</v>
      </c>
      <c r="B17" s="51">
        <f>SUM(B5:B16)</f>
        <v>45644.995046</v>
      </c>
      <c r="C17" s="51">
        <f>SUM(C5:C16)</f>
        <v>25539.290944</v>
      </c>
      <c r="D17" s="9">
        <f>C17/B17</f>
        <v>0.559520072644593</v>
      </c>
    </row>
    <row r="18" customHeight="1" spans="1:4">
      <c r="A18" s="52" t="s">
        <v>48</v>
      </c>
      <c r="B18" s="52"/>
      <c r="C18" s="52"/>
      <c r="D18" s="52"/>
    </row>
    <row r="19" customHeight="1" spans="1:4">
      <c r="A19" s="53"/>
      <c r="B19" s="53"/>
      <c r="C19" s="53"/>
      <c r="D19" s="53"/>
    </row>
    <row r="20" customHeight="1" spans="1:4">
      <c r="A20" s="53"/>
      <c r="B20" s="53"/>
      <c r="C20" s="53"/>
      <c r="D20" s="53"/>
    </row>
  </sheetData>
  <mergeCells count="4">
    <mergeCell ref="A1:D1"/>
    <mergeCell ref="B3:D3"/>
    <mergeCell ref="A3:A4"/>
    <mergeCell ref="A18:D20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opLeftCell="A67" workbookViewId="0">
      <selection activeCell="C5" sqref="C5:C70"/>
    </sheetView>
  </sheetViews>
  <sheetFormatPr defaultColWidth="12" defaultRowHeight="21" customHeight="1" outlineLevelCol="6"/>
  <cols>
    <col min="1" max="1" width="36.5" style="1" customWidth="1"/>
    <col min="2" max="2" width="23" style="1" customWidth="1"/>
    <col min="3" max="3" width="22.375" style="27" customWidth="1"/>
    <col min="4" max="4" width="23.875" style="1" customWidth="1"/>
    <col min="5" max="5" width="12" style="1"/>
    <col min="6" max="6" width="16" style="1" customWidth="1"/>
    <col min="7" max="7" width="13.75" style="1" customWidth="1"/>
    <col min="8" max="8" width="12" style="1"/>
    <col min="9" max="9" width="13.75" style="1"/>
    <col min="10" max="16384" width="12" style="1"/>
  </cols>
  <sheetData>
    <row r="1" s="1" customFormat="1" ht="36" customHeight="1" spans="1:4">
      <c r="A1" s="4" t="s">
        <v>49</v>
      </c>
      <c r="B1" s="4"/>
      <c r="C1" s="28"/>
      <c r="D1" s="4"/>
    </row>
    <row r="2" s="1" customFormat="1" ht="21.75" customHeight="1" spans="1:4">
      <c r="A2" s="4"/>
      <c r="B2" s="4"/>
      <c r="C2" s="29"/>
      <c r="D2" s="5"/>
    </row>
    <row r="3" s="2" customFormat="1" ht="26.25" customHeight="1" spans="1:4">
      <c r="A3" s="6" t="s">
        <v>1</v>
      </c>
      <c r="B3" s="6" t="s">
        <v>50</v>
      </c>
      <c r="C3" s="30"/>
      <c r="D3" s="6"/>
    </row>
    <row r="4" s="2" customFormat="1" ht="25.5" customHeight="1" spans="1:4">
      <c r="A4" s="6"/>
      <c r="B4" s="6" t="s">
        <v>4</v>
      </c>
      <c r="C4" s="30" t="s">
        <v>51</v>
      </c>
      <c r="D4" s="6" t="s">
        <v>6</v>
      </c>
    </row>
    <row r="5" ht="50.1" customHeight="1" spans="1:4">
      <c r="A5" s="7" t="s">
        <v>52</v>
      </c>
      <c r="B5" s="8">
        <v>122.7</v>
      </c>
      <c r="C5" s="8">
        <v>45.681235</v>
      </c>
      <c r="D5" s="9">
        <f>C5/B5</f>
        <v>0.372300203748981</v>
      </c>
    </row>
    <row r="6" ht="50.1" customHeight="1" spans="1:4">
      <c r="A6" s="7" t="s">
        <v>7</v>
      </c>
      <c r="B6" s="8">
        <v>160.9812</v>
      </c>
      <c r="C6" s="31">
        <v>47.9886</v>
      </c>
      <c r="D6" s="9">
        <f t="shared" ref="D6:D42" si="0">C6/B6</f>
        <v>0.298100647777504</v>
      </c>
    </row>
    <row r="7" ht="50.1" customHeight="1" spans="1:4">
      <c r="A7" s="7" t="s">
        <v>53</v>
      </c>
      <c r="B7" s="8">
        <v>138.785084</v>
      </c>
      <c r="C7" s="8">
        <v>18.19817</v>
      </c>
      <c r="D7" s="9">
        <f t="shared" si="0"/>
        <v>0.131124826065602</v>
      </c>
    </row>
    <row r="8" ht="50.1" customHeight="1" spans="1:4">
      <c r="A8" s="7" t="s">
        <v>54</v>
      </c>
      <c r="B8" s="8">
        <v>98.3</v>
      </c>
      <c r="C8" s="8">
        <v>7.7885</v>
      </c>
      <c r="D8" s="9">
        <f t="shared" si="0"/>
        <v>0.0792319430315361</v>
      </c>
    </row>
    <row r="9" ht="50.1" customHeight="1" spans="1:4">
      <c r="A9" s="7" t="s">
        <v>8</v>
      </c>
      <c r="B9" s="8">
        <v>170</v>
      </c>
      <c r="C9" s="8">
        <v>0</v>
      </c>
      <c r="D9" s="9">
        <v>0</v>
      </c>
    </row>
    <row r="10" ht="50.1" customHeight="1" spans="1:4">
      <c r="A10" s="7" t="s">
        <v>9</v>
      </c>
      <c r="B10" s="8">
        <v>1741.7832</v>
      </c>
      <c r="C10" s="8">
        <v>176.539693</v>
      </c>
      <c r="D10" s="9">
        <f t="shared" si="0"/>
        <v>0.101355721538708</v>
      </c>
    </row>
    <row r="11" ht="50.1" customHeight="1" spans="1:4">
      <c r="A11" s="7" t="s">
        <v>10</v>
      </c>
      <c r="B11" s="8">
        <v>207.654</v>
      </c>
      <c r="C11" s="8">
        <f>93.059365+2.97</f>
        <v>96.029365</v>
      </c>
      <c r="D11" s="9">
        <f t="shared" si="0"/>
        <v>0.462448905390698</v>
      </c>
    </row>
    <row r="12" ht="50.1" customHeight="1" spans="1:4">
      <c r="A12" s="7" t="s">
        <v>12</v>
      </c>
      <c r="B12" s="8">
        <v>173.32</v>
      </c>
      <c r="C12" s="8">
        <v>0</v>
      </c>
      <c r="D12" s="9">
        <v>0</v>
      </c>
    </row>
    <row r="13" ht="50.1" customHeight="1" spans="1:4">
      <c r="A13" s="7" t="s">
        <v>55</v>
      </c>
      <c r="B13" s="8">
        <v>34</v>
      </c>
      <c r="C13" s="8">
        <v>0</v>
      </c>
      <c r="D13" s="9">
        <v>0</v>
      </c>
    </row>
    <row r="14" ht="50.1" customHeight="1" spans="1:4">
      <c r="A14" s="7" t="s">
        <v>56</v>
      </c>
      <c r="B14" s="8">
        <v>97.7616</v>
      </c>
      <c r="C14" s="8">
        <v>37.3395</v>
      </c>
      <c r="D14" s="9">
        <f t="shared" si="0"/>
        <v>0.381944444444444</v>
      </c>
    </row>
    <row r="15" ht="50.1" customHeight="1" spans="1:4">
      <c r="A15" s="7" t="s">
        <v>57</v>
      </c>
      <c r="B15" s="8">
        <v>65.1744</v>
      </c>
      <c r="C15" s="8">
        <v>6.773484</v>
      </c>
      <c r="D15" s="9">
        <f t="shared" si="0"/>
        <v>0.103928597731625</v>
      </c>
    </row>
    <row r="16" ht="50.1" customHeight="1" spans="1:4">
      <c r="A16" s="7" t="s">
        <v>13</v>
      </c>
      <c r="B16" s="8">
        <v>204.496</v>
      </c>
      <c r="C16" s="8">
        <v>0</v>
      </c>
      <c r="D16" s="9">
        <v>0</v>
      </c>
    </row>
    <row r="17" ht="50.1" customHeight="1" spans="1:4">
      <c r="A17" s="7" t="s">
        <v>58</v>
      </c>
      <c r="B17" s="8">
        <v>13.556</v>
      </c>
      <c r="C17" s="8">
        <v>0.656708</v>
      </c>
      <c r="D17" s="9">
        <f t="shared" si="0"/>
        <v>0.0484440838005311</v>
      </c>
    </row>
    <row r="18" ht="50.1" customHeight="1" spans="1:4">
      <c r="A18" s="7" t="s">
        <v>15</v>
      </c>
      <c r="B18" s="8">
        <v>46.868</v>
      </c>
      <c r="C18" s="8">
        <v>3.96</v>
      </c>
      <c r="D18" s="9">
        <f t="shared" si="0"/>
        <v>0.0844926175642229</v>
      </c>
    </row>
    <row r="19" ht="50.1" customHeight="1" spans="1:4">
      <c r="A19" s="7" t="s">
        <v>16</v>
      </c>
      <c r="B19" s="8">
        <v>478.96562</v>
      </c>
      <c r="C19" s="8">
        <v>64.362972</v>
      </c>
      <c r="D19" s="9">
        <f t="shared" si="0"/>
        <v>0.134379106375109</v>
      </c>
    </row>
    <row r="20" ht="50.1" customHeight="1" spans="1:4">
      <c r="A20" s="7" t="s">
        <v>59</v>
      </c>
      <c r="B20" s="8">
        <v>41.4445</v>
      </c>
      <c r="C20" s="8">
        <v>2.31</v>
      </c>
      <c r="D20" s="9">
        <f t="shared" si="0"/>
        <v>0.0557371907008168</v>
      </c>
    </row>
    <row r="21" ht="50.1" customHeight="1" spans="1:4">
      <c r="A21" s="7" t="s">
        <v>60</v>
      </c>
      <c r="B21" s="8">
        <v>876.8136</v>
      </c>
      <c r="C21" s="8">
        <v>133.26298</v>
      </c>
      <c r="D21" s="9">
        <f t="shared" si="0"/>
        <v>0.151985530333927</v>
      </c>
    </row>
    <row r="22" ht="50.1" customHeight="1" spans="1:4">
      <c r="A22" s="7" t="s">
        <v>61</v>
      </c>
      <c r="B22" s="8">
        <v>8</v>
      </c>
      <c r="C22" s="8">
        <v>0</v>
      </c>
      <c r="D22" s="9">
        <v>0</v>
      </c>
    </row>
    <row r="23" ht="50.1" customHeight="1" spans="1:4">
      <c r="A23" s="7" t="s">
        <v>62</v>
      </c>
      <c r="B23" s="8">
        <v>9.5</v>
      </c>
      <c r="C23" s="8">
        <v>0</v>
      </c>
      <c r="D23" s="9">
        <v>0</v>
      </c>
    </row>
    <row r="24" ht="50.1" customHeight="1" spans="1:4">
      <c r="A24" s="7" t="s">
        <v>63</v>
      </c>
      <c r="B24" s="8">
        <v>39.78</v>
      </c>
      <c r="C24" s="13">
        <v>9.6</v>
      </c>
      <c r="D24" s="9">
        <f t="shared" si="0"/>
        <v>0.24132730015083</v>
      </c>
    </row>
    <row r="25" ht="50.1" customHeight="1" spans="1:4">
      <c r="A25" s="7" t="s">
        <v>17</v>
      </c>
      <c r="B25" s="8">
        <v>89.204</v>
      </c>
      <c r="C25" s="8">
        <v>11.88</v>
      </c>
      <c r="D25" s="9">
        <f t="shared" si="0"/>
        <v>0.133177884399803</v>
      </c>
    </row>
    <row r="26" ht="50.1" customHeight="1" spans="1:4">
      <c r="A26" s="7" t="s">
        <v>18</v>
      </c>
      <c r="B26" s="8">
        <v>18.546</v>
      </c>
      <c r="C26" s="8">
        <v>0</v>
      </c>
      <c r="D26" s="9">
        <v>0</v>
      </c>
    </row>
    <row r="27" ht="50.1" customHeight="1" spans="1:4">
      <c r="A27" s="7" t="s">
        <v>64</v>
      </c>
      <c r="B27" s="8">
        <v>7.2</v>
      </c>
      <c r="C27" s="8">
        <v>0</v>
      </c>
      <c r="D27" s="9">
        <v>0</v>
      </c>
    </row>
    <row r="28" ht="50.1" customHeight="1" spans="1:4">
      <c r="A28" s="7" t="s">
        <v>19</v>
      </c>
      <c r="B28" s="8">
        <v>7.2</v>
      </c>
      <c r="C28" s="8">
        <v>0</v>
      </c>
      <c r="D28" s="9">
        <v>0</v>
      </c>
    </row>
    <row r="29" ht="50.1" customHeight="1" spans="1:4">
      <c r="A29" s="7" t="s">
        <v>65</v>
      </c>
      <c r="B29" s="8">
        <v>9</v>
      </c>
      <c r="C29" s="8">
        <v>0</v>
      </c>
      <c r="D29" s="9">
        <v>0</v>
      </c>
    </row>
    <row r="30" ht="50.1" customHeight="1" spans="1:4">
      <c r="A30" s="7" t="s">
        <v>20</v>
      </c>
      <c r="B30" s="8">
        <v>4.5</v>
      </c>
      <c r="C30" s="8">
        <v>0</v>
      </c>
      <c r="D30" s="9">
        <v>0</v>
      </c>
    </row>
    <row r="31" ht="50.1" customHeight="1" spans="1:4">
      <c r="A31" s="7" t="s">
        <v>21</v>
      </c>
      <c r="B31" s="8">
        <v>5936.132881</v>
      </c>
      <c r="C31" s="8">
        <f>813.956007+2.480853</f>
        <v>816.43686</v>
      </c>
      <c r="D31" s="9">
        <f t="shared" si="0"/>
        <v>0.137536823444974</v>
      </c>
    </row>
    <row r="32" ht="50.1" customHeight="1" spans="1:4">
      <c r="A32" s="7" t="s">
        <v>22</v>
      </c>
      <c r="B32" s="8">
        <v>386.684</v>
      </c>
      <c r="C32" s="8">
        <f>16.6</f>
        <v>16.6</v>
      </c>
      <c r="D32" s="9">
        <f t="shared" si="0"/>
        <v>0.042929110074376</v>
      </c>
    </row>
    <row r="33" ht="50.1" customHeight="1" spans="1:4">
      <c r="A33" s="7" t="s">
        <v>66</v>
      </c>
      <c r="B33" s="8">
        <v>210.224231</v>
      </c>
      <c r="C33" s="8">
        <v>30</v>
      </c>
      <c r="D33" s="9">
        <f t="shared" si="0"/>
        <v>0.142704767463271</v>
      </c>
    </row>
    <row r="34" ht="50.1" customHeight="1" spans="1:5">
      <c r="A34" s="7" t="s">
        <v>67</v>
      </c>
      <c r="B34" s="10">
        <v>369.0973</v>
      </c>
      <c r="C34" s="10">
        <v>61.47</v>
      </c>
      <c r="D34" s="9">
        <f t="shared" si="0"/>
        <v>0.166541451265019</v>
      </c>
      <c r="E34" s="32"/>
    </row>
    <row r="35" ht="50.1" customHeight="1" spans="1:5">
      <c r="A35" s="7" t="s">
        <v>68</v>
      </c>
      <c r="B35" s="10">
        <v>105.856</v>
      </c>
      <c r="C35" s="10">
        <v>15.4</v>
      </c>
      <c r="D35" s="9">
        <f t="shared" si="0"/>
        <v>0.145480652962515</v>
      </c>
      <c r="E35" s="32"/>
    </row>
    <row r="36" s="3" customFormat="1" ht="48" customHeight="1" spans="1:7">
      <c r="A36" s="12" t="s">
        <v>69</v>
      </c>
      <c r="B36" s="11">
        <v>1048.7614</v>
      </c>
      <c r="C36" s="33">
        <v>426.680801</v>
      </c>
      <c r="D36" s="9">
        <f t="shared" si="0"/>
        <v>0.406842586883918</v>
      </c>
      <c r="E36" s="34"/>
      <c r="G36" s="1"/>
    </row>
    <row r="37" ht="50.1" customHeight="1" spans="1:5">
      <c r="A37" s="7" t="s">
        <v>70</v>
      </c>
      <c r="B37" s="10">
        <v>447.007836</v>
      </c>
      <c r="C37" s="10">
        <v>61.61</v>
      </c>
      <c r="D37" s="9">
        <f t="shared" si="0"/>
        <v>0.137827561483732</v>
      </c>
      <c r="E37" s="32"/>
    </row>
    <row r="38" ht="50.1" customHeight="1" spans="1:5">
      <c r="A38" s="7" t="s">
        <v>71</v>
      </c>
      <c r="B38" s="11">
        <v>509.8411</v>
      </c>
      <c r="C38" s="10">
        <v>71.95</v>
      </c>
      <c r="D38" s="9">
        <f t="shared" si="0"/>
        <v>0.141122400685233</v>
      </c>
      <c r="E38" s="34"/>
    </row>
    <row r="39" ht="50.1" customHeight="1" spans="1:5">
      <c r="A39" s="7" t="s">
        <v>72</v>
      </c>
      <c r="B39" s="11">
        <v>281.1989</v>
      </c>
      <c r="C39" s="33">
        <v>52.692256</v>
      </c>
      <c r="D39" s="9">
        <f t="shared" si="0"/>
        <v>0.187384289198855</v>
      </c>
      <c r="E39" s="34"/>
    </row>
    <row r="40" ht="50.1" customHeight="1" spans="1:5">
      <c r="A40" s="7" t="s">
        <v>73</v>
      </c>
      <c r="B40" s="10">
        <v>543.7461</v>
      </c>
      <c r="C40" s="33">
        <v>119.462062</v>
      </c>
      <c r="D40" s="9">
        <f t="shared" si="0"/>
        <v>0.219701919701125</v>
      </c>
      <c r="E40" s="32"/>
    </row>
    <row r="41" ht="50.1" customHeight="1" spans="1:4">
      <c r="A41" s="7" t="s">
        <v>74</v>
      </c>
      <c r="B41" s="11">
        <v>347.1</v>
      </c>
      <c r="C41" s="11">
        <v>0</v>
      </c>
      <c r="D41" s="9">
        <f t="shared" si="0"/>
        <v>0</v>
      </c>
    </row>
    <row r="42" ht="49.5" customHeight="1" spans="1:4">
      <c r="A42" s="7" t="s">
        <v>75</v>
      </c>
      <c r="B42" s="10">
        <v>534.655</v>
      </c>
      <c r="C42" s="10">
        <v>0</v>
      </c>
      <c r="D42" s="9">
        <f t="shared" si="0"/>
        <v>0</v>
      </c>
    </row>
    <row r="43" ht="49.5" customHeight="1" spans="1:4">
      <c r="A43" s="7" t="s">
        <v>76</v>
      </c>
      <c r="B43" s="10">
        <v>18511.772</v>
      </c>
      <c r="C43" s="10">
        <v>2818.14</v>
      </c>
      <c r="D43" s="9">
        <f t="shared" ref="D43:D71" si="1">C43/B43</f>
        <v>0.152235021044987</v>
      </c>
    </row>
    <row r="44" ht="50" customHeight="1" spans="1:4">
      <c r="A44" s="7" t="s">
        <v>23</v>
      </c>
      <c r="B44" s="13">
        <v>4249.00584</v>
      </c>
      <c r="C44" s="13">
        <v>807.1216</v>
      </c>
      <c r="D44" s="9">
        <f t="shared" si="1"/>
        <v>0.189955399072833</v>
      </c>
    </row>
    <row r="45" ht="50.1" customHeight="1" spans="1:4">
      <c r="A45" s="7" t="s">
        <v>24</v>
      </c>
      <c r="B45" s="35">
        <f>(22026642.26+880840+30000)/10000</f>
        <v>2293.748226</v>
      </c>
      <c r="C45" s="35">
        <f>(14044971.05+187064.01+87718.1+129142.29)/10000</f>
        <v>1444.889545</v>
      </c>
      <c r="D45" s="9">
        <f t="shared" si="1"/>
        <v>0.629925084463041</v>
      </c>
    </row>
    <row r="46" ht="50" customHeight="1" spans="1:4">
      <c r="A46" s="7" t="s">
        <v>25</v>
      </c>
      <c r="B46" s="13">
        <v>1666.515518</v>
      </c>
      <c r="C46" s="13">
        <v>209.8559</v>
      </c>
      <c r="D46" s="9">
        <f t="shared" si="1"/>
        <v>0.125924960033886</v>
      </c>
    </row>
    <row r="47" ht="50.1" customHeight="1" spans="1:4">
      <c r="A47" s="7" t="s">
        <v>26</v>
      </c>
      <c r="B47" s="35">
        <f>302120/10000</f>
        <v>30.212</v>
      </c>
      <c r="C47" s="35">
        <f>(11712+21592)/10000</f>
        <v>3.3304</v>
      </c>
      <c r="D47" s="9">
        <f t="shared" si="1"/>
        <v>0.110234343969284</v>
      </c>
    </row>
    <row r="48" ht="50" customHeight="1" spans="1:4">
      <c r="A48" s="7" t="s">
        <v>27</v>
      </c>
      <c r="B48" s="35">
        <f>18891813/10000</f>
        <v>1889.1813</v>
      </c>
      <c r="C48" s="35">
        <v>1.32</v>
      </c>
      <c r="D48" s="9">
        <f t="shared" si="1"/>
        <v>0.000698715364163302</v>
      </c>
    </row>
    <row r="49" ht="50.1" customHeight="1" spans="1:4">
      <c r="A49" s="7" t="s">
        <v>28</v>
      </c>
      <c r="B49" s="13">
        <v>3072.069192</v>
      </c>
      <c r="C49" s="13">
        <v>2417.9108</v>
      </c>
      <c r="D49" s="9">
        <f t="shared" si="1"/>
        <v>0.787062611186135</v>
      </c>
    </row>
    <row r="50" ht="50.1" customHeight="1" spans="1:4">
      <c r="A50" s="7" t="s">
        <v>77</v>
      </c>
      <c r="B50" s="35">
        <f>95062989.98/10000</f>
        <v>9506.298998</v>
      </c>
      <c r="C50" s="35">
        <f>18.59+181.4014</f>
        <v>199.9914</v>
      </c>
      <c r="D50" s="9">
        <f t="shared" si="1"/>
        <v>0.0210377771667055</v>
      </c>
    </row>
    <row r="51" ht="50.1" customHeight="1" spans="1:4">
      <c r="A51" s="7" t="s">
        <v>29</v>
      </c>
      <c r="B51" s="15">
        <v>80.2503</v>
      </c>
      <c r="C51" s="36">
        <v>16.025162</v>
      </c>
      <c r="D51" s="9">
        <f t="shared" ref="D51:D57" si="2">C51/B51</f>
        <v>0.199689745708116</v>
      </c>
    </row>
    <row r="52" ht="50.1" customHeight="1" spans="1:4">
      <c r="A52" s="7" t="s">
        <v>30</v>
      </c>
      <c r="B52" s="15">
        <v>71.564</v>
      </c>
      <c r="C52" s="36">
        <v>4.95</v>
      </c>
      <c r="D52" s="9">
        <f t="shared" si="2"/>
        <v>0.0691688558493097</v>
      </c>
    </row>
    <row r="53" ht="50.1" customHeight="1" spans="1:4">
      <c r="A53" s="7" t="s">
        <v>78</v>
      </c>
      <c r="B53" s="15">
        <v>65.448</v>
      </c>
      <c r="C53" s="36">
        <v>28.6</v>
      </c>
      <c r="D53" s="9">
        <f t="shared" si="2"/>
        <v>0.43698814325877</v>
      </c>
    </row>
    <row r="54" ht="50.1" customHeight="1" spans="1:4">
      <c r="A54" s="7" t="s">
        <v>31</v>
      </c>
      <c r="B54" s="16">
        <v>485.842</v>
      </c>
      <c r="C54" s="36">
        <f>19.24+144.61</f>
        <v>163.85</v>
      </c>
      <c r="D54" s="9">
        <f t="shared" si="2"/>
        <v>0.337249558498442</v>
      </c>
    </row>
    <row r="55" ht="50.1" customHeight="1" spans="1:4">
      <c r="A55" s="7" t="s">
        <v>32</v>
      </c>
      <c r="B55" s="16">
        <v>8.19</v>
      </c>
      <c r="C55" s="37">
        <v>0</v>
      </c>
      <c r="D55" s="9">
        <f t="shared" si="2"/>
        <v>0</v>
      </c>
    </row>
    <row r="56" ht="50.1" customHeight="1" spans="1:4">
      <c r="A56" s="7" t="s">
        <v>79</v>
      </c>
      <c r="B56" s="15">
        <v>25.6504</v>
      </c>
      <c r="C56" s="37">
        <v>0</v>
      </c>
      <c r="D56" s="9">
        <f t="shared" si="2"/>
        <v>0</v>
      </c>
    </row>
    <row r="57" ht="50.1" customHeight="1" spans="1:4">
      <c r="A57" s="7" t="s">
        <v>80</v>
      </c>
      <c r="B57" s="15">
        <v>6.527167</v>
      </c>
      <c r="C57" s="37">
        <v>0</v>
      </c>
      <c r="D57" s="9">
        <f t="shared" si="2"/>
        <v>0</v>
      </c>
    </row>
    <row r="58" ht="50.1" customHeight="1" spans="1:4">
      <c r="A58" s="7" t="s">
        <v>34</v>
      </c>
      <c r="B58" s="18">
        <v>55.36008</v>
      </c>
      <c r="C58" s="18">
        <v>25.32</v>
      </c>
      <c r="D58" s="9">
        <f t="shared" si="1"/>
        <v>0.457369281258264</v>
      </c>
    </row>
    <row r="59" ht="50.1" customHeight="1" spans="1:4">
      <c r="A59" s="7" t="s">
        <v>35</v>
      </c>
      <c r="B59" s="18">
        <v>17.364</v>
      </c>
      <c r="C59" s="18">
        <v>11.05</v>
      </c>
      <c r="D59" s="9">
        <f t="shared" si="1"/>
        <v>0.636374107348537</v>
      </c>
    </row>
    <row r="60" ht="50.1" customHeight="1" spans="1:4">
      <c r="A60" s="7" t="s">
        <v>81</v>
      </c>
      <c r="B60" s="18">
        <v>86.184</v>
      </c>
      <c r="C60" s="18">
        <v>19.25</v>
      </c>
      <c r="D60" s="9">
        <f t="shared" si="1"/>
        <v>0.223359324236517</v>
      </c>
    </row>
    <row r="61" ht="50.1" customHeight="1" spans="1:4">
      <c r="A61" s="7" t="s">
        <v>36</v>
      </c>
      <c r="B61" s="18">
        <v>27.712</v>
      </c>
      <c r="C61" s="18">
        <v>3.3</v>
      </c>
      <c r="D61" s="9">
        <f t="shared" si="1"/>
        <v>0.119081986143187</v>
      </c>
    </row>
    <row r="62" ht="50.1" customHeight="1" spans="1:4">
      <c r="A62" s="7" t="s">
        <v>82</v>
      </c>
      <c r="B62" s="18">
        <v>4.5</v>
      </c>
      <c r="C62" s="37">
        <v>0</v>
      </c>
      <c r="D62" s="9">
        <f t="shared" si="1"/>
        <v>0</v>
      </c>
    </row>
    <row r="63" ht="50.1" customHeight="1" spans="1:4">
      <c r="A63" s="7" t="s">
        <v>37</v>
      </c>
      <c r="B63" s="20">
        <v>374.64</v>
      </c>
      <c r="C63" s="18">
        <v>24.48</v>
      </c>
      <c r="D63" s="9">
        <f t="shared" si="1"/>
        <v>0.0653427290198591</v>
      </c>
    </row>
    <row r="64" ht="50.1" customHeight="1" spans="1:4">
      <c r="A64" s="7" t="s">
        <v>39</v>
      </c>
      <c r="B64" s="13">
        <v>167.08801</v>
      </c>
      <c r="C64" s="8">
        <v>55.78</v>
      </c>
      <c r="D64" s="9">
        <f t="shared" si="1"/>
        <v>0.333836042454512</v>
      </c>
    </row>
    <row r="65" ht="50.1" customHeight="1" spans="1:4">
      <c r="A65" s="7" t="s">
        <v>83</v>
      </c>
      <c r="B65" s="8">
        <v>24.246</v>
      </c>
      <c r="C65" s="8">
        <v>4.62</v>
      </c>
      <c r="D65" s="9">
        <f t="shared" si="1"/>
        <v>0.190546894333086</v>
      </c>
    </row>
    <row r="66" ht="50.1" customHeight="1" spans="1:4">
      <c r="A66" s="7" t="s">
        <v>40</v>
      </c>
      <c r="B66" s="8">
        <v>5068.374852</v>
      </c>
      <c r="C66" s="8">
        <v>502.53</v>
      </c>
      <c r="D66" s="9">
        <f t="shared" si="1"/>
        <v>0.0991501249757996</v>
      </c>
    </row>
    <row r="67" ht="50.1" customHeight="1" spans="1:4">
      <c r="A67" s="7" t="s">
        <v>84</v>
      </c>
      <c r="B67" s="13">
        <v>336.9064</v>
      </c>
      <c r="C67" s="13">
        <v>99.908096</v>
      </c>
      <c r="D67" s="9">
        <f t="shared" si="1"/>
        <v>0.296545556866833</v>
      </c>
    </row>
    <row r="68" ht="50.1" customHeight="1" spans="1:4">
      <c r="A68" s="7" t="s">
        <v>42</v>
      </c>
      <c r="B68" s="8">
        <v>1075.463678</v>
      </c>
      <c r="C68" s="8">
        <v>14.7</v>
      </c>
      <c r="D68" s="9">
        <f t="shared" si="1"/>
        <v>0.013668522982884</v>
      </c>
    </row>
    <row r="69" ht="49.5" customHeight="1" spans="1:7">
      <c r="A69" s="7" t="s">
        <v>43</v>
      </c>
      <c r="B69" s="13">
        <v>3177.461828</v>
      </c>
      <c r="C69" s="8">
        <f>38.25</f>
        <v>38.25</v>
      </c>
      <c r="D69" s="9">
        <f t="shared" si="1"/>
        <v>0.0120379101529839</v>
      </c>
      <c r="G69" s="38"/>
    </row>
    <row r="70" ht="45" customHeight="1" spans="1:4">
      <c r="A70" s="7" t="s">
        <v>85</v>
      </c>
      <c r="B70" s="8">
        <v>3589.2924</v>
      </c>
      <c r="C70" s="8">
        <v>339.73</v>
      </c>
      <c r="D70" s="9">
        <f t="shared" si="1"/>
        <v>0.0946509679735204</v>
      </c>
    </row>
    <row r="71" s="1" customFormat="1" ht="50.1" customHeight="1" spans="1:4">
      <c r="A71" s="23" t="s">
        <v>44</v>
      </c>
      <c r="B71" s="8">
        <f>SUM(B5:B70)</f>
        <v>71552.706141</v>
      </c>
      <c r="C71" s="8">
        <f>SUM(C5:C70)</f>
        <v>11589.576089</v>
      </c>
      <c r="D71" s="9">
        <f t="shared" si="1"/>
        <v>0.161972575379076</v>
      </c>
    </row>
    <row r="72" s="1" customFormat="1" customHeight="1" spans="1:4">
      <c r="A72" s="24" t="s">
        <v>86</v>
      </c>
      <c r="B72" s="24"/>
      <c r="C72" s="39"/>
      <c r="D72" s="24"/>
    </row>
    <row r="73" s="1" customFormat="1" customHeight="1" spans="1:4">
      <c r="A73" s="26"/>
      <c r="B73" s="26"/>
      <c r="C73" s="40"/>
      <c r="D73" s="26"/>
    </row>
    <row r="74" s="1" customFormat="1" customHeight="1" spans="1:4">
      <c r="A74" s="26"/>
      <c r="B74" s="26"/>
      <c r="C74" s="40"/>
      <c r="D74" s="26"/>
    </row>
    <row r="77" s="1" customFormat="1" customHeight="1" spans="3:6">
      <c r="C77" s="27"/>
      <c r="F77" s="41"/>
    </row>
  </sheetData>
  <mergeCells count="5">
    <mergeCell ref="A1:D1"/>
    <mergeCell ref="C2:D2"/>
    <mergeCell ref="B3:D3"/>
    <mergeCell ref="A3:A4"/>
    <mergeCell ref="A72:D7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opLeftCell="A56" workbookViewId="0">
      <selection activeCell="A1" sqref="A1:D1"/>
    </sheetView>
  </sheetViews>
  <sheetFormatPr defaultColWidth="12" defaultRowHeight="21" customHeight="1"/>
  <cols>
    <col min="1" max="1" width="36.5" style="1" customWidth="1"/>
    <col min="2" max="4" width="22.375" style="1" customWidth="1"/>
    <col min="5" max="5" width="12.625" style="1"/>
    <col min="6" max="8" width="12" style="1"/>
    <col min="9" max="9" width="12.5" style="1" customWidth="1"/>
    <col min="10" max="16384" width="12" style="1"/>
  </cols>
  <sheetData>
    <row r="1" s="1" customFormat="1" ht="36" customHeight="1" spans="1:4">
      <c r="A1" s="4" t="s">
        <v>87</v>
      </c>
      <c r="B1" s="4"/>
      <c r="C1" s="4"/>
      <c r="D1" s="4"/>
    </row>
    <row r="2" s="1" customFormat="1" ht="21.75" customHeight="1" spans="1:4">
      <c r="A2" s="4"/>
      <c r="B2" s="4"/>
      <c r="C2" s="5"/>
      <c r="D2" s="5"/>
    </row>
    <row r="3" s="2" customFormat="1" ht="26.25" customHeight="1" spans="1:4">
      <c r="A3" s="6" t="s">
        <v>1</v>
      </c>
      <c r="B3" s="6" t="s">
        <v>88</v>
      </c>
      <c r="C3" s="6"/>
      <c r="D3" s="6"/>
    </row>
    <row r="4" s="2" customFormat="1" ht="25.5" customHeight="1" spans="1:4">
      <c r="A4" s="6"/>
      <c r="B4" s="6" t="s">
        <v>4</v>
      </c>
      <c r="C4" s="6" t="s">
        <v>51</v>
      </c>
      <c r="D4" s="6" t="s">
        <v>6</v>
      </c>
    </row>
    <row r="5" ht="50.1" customHeight="1" spans="1:4">
      <c r="A5" s="7" t="s">
        <v>52</v>
      </c>
      <c r="B5" s="8">
        <v>299.711</v>
      </c>
      <c r="C5" s="8">
        <v>0</v>
      </c>
      <c r="D5" s="9">
        <v>0</v>
      </c>
    </row>
    <row r="6" ht="50.1" customHeight="1" spans="1:4">
      <c r="A6" s="7" t="s">
        <v>7</v>
      </c>
      <c r="B6" s="8">
        <v>13.11</v>
      </c>
      <c r="C6" s="8">
        <v>0</v>
      </c>
      <c r="D6" s="9">
        <v>0</v>
      </c>
    </row>
    <row r="7" ht="50.1" customHeight="1" spans="1:4">
      <c r="A7" s="7" t="s">
        <v>53</v>
      </c>
      <c r="B7" s="8">
        <v>8.3</v>
      </c>
      <c r="C7" s="8">
        <v>0</v>
      </c>
      <c r="D7" s="9">
        <v>0</v>
      </c>
    </row>
    <row r="8" ht="50.1" customHeight="1" spans="1:4">
      <c r="A8" s="7" t="s">
        <v>54</v>
      </c>
      <c r="B8" s="8">
        <v>10.5888</v>
      </c>
      <c r="C8" s="8">
        <v>0</v>
      </c>
      <c r="D8" s="9">
        <v>0</v>
      </c>
    </row>
    <row r="9" ht="50.1" customHeight="1" spans="1:4">
      <c r="A9" s="7" t="s">
        <v>8</v>
      </c>
      <c r="B9" s="8">
        <v>32.265715</v>
      </c>
      <c r="C9" s="8">
        <v>0</v>
      </c>
      <c r="D9" s="9">
        <v>0</v>
      </c>
    </row>
    <row r="10" ht="50.1" customHeight="1" spans="1:4">
      <c r="A10" s="7" t="s">
        <v>9</v>
      </c>
      <c r="B10" s="8">
        <v>585</v>
      </c>
      <c r="C10" s="8">
        <v>0</v>
      </c>
      <c r="D10" s="9">
        <v>0</v>
      </c>
    </row>
    <row r="11" ht="50.1" customHeight="1" spans="1:4">
      <c r="A11" s="7" t="s">
        <v>10</v>
      </c>
      <c r="B11" s="8">
        <v>1011.178136</v>
      </c>
      <c r="C11" s="8">
        <v>0</v>
      </c>
      <c r="D11" s="9">
        <v>0</v>
      </c>
    </row>
    <row r="12" ht="50.1" customHeight="1" spans="1:4">
      <c r="A12" s="7" t="s">
        <v>12</v>
      </c>
      <c r="B12" s="8">
        <v>2571.1922</v>
      </c>
      <c r="C12" s="8">
        <v>0</v>
      </c>
      <c r="D12" s="9">
        <v>0</v>
      </c>
    </row>
    <row r="13" ht="50.1" customHeight="1" spans="1:4">
      <c r="A13" s="7" t="s">
        <v>56</v>
      </c>
      <c r="B13" s="8">
        <v>414.00101</v>
      </c>
      <c r="C13" s="8">
        <v>8.704</v>
      </c>
      <c r="D13" s="9">
        <f>C13/B13</f>
        <v>0.0210241032986852</v>
      </c>
    </row>
    <row r="14" ht="50.1" customHeight="1" spans="1:4">
      <c r="A14" s="7" t="s">
        <v>13</v>
      </c>
      <c r="B14" s="8">
        <v>30</v>
      </c>
      <c r="C14" s="8">
        <v>0</v>
      </c>
      <c r="D14" s="9">
        <v>0</v>
      </c>
    </row>
    <row r="15" ht="50.1" customHeight="1" spans="1:4">
      <c r="A15" s="7" t="s">
        <v>58</v>
      </c>
      <c r="B15" s="8">
        <v>7</v>
      </c>
      <c r="C15" s="8">
        <v>0</v>
      </c>
      <c r="D15" s="9">
        <v>0</v>
      </c>
    </row>
    <row r="16" ht="50.1" customHeight="1" spans="1:4">
      <c r="A16" s="7" t="s">
        <v>15</v>
      </c>
      <c r="B16" s="8">
        <v>33.2</v>
      </c>
      <c r="C16" s="8">
        <v>25.2</v>
      </c>
      <c r="D16" s="9">
        <f>C16/B16</f>
        <v>0.759036144578313</v>
      </c>
    </row>
    <row r="17" ht="50.1" customHeight="1" spans="1:4">
      <c r="A17" s="7" t="s">
        <v>16</v>
      </c>
      <c r="B17" s="8">
        <v>459.604639</v>
      </c>
      <c r="C17" s="8">
        <v>13.783668</v>
      </c>
      <c r="D17" s="9">
        <f>C17/B17</f>
        <v>0.0299902717039373</v>
      </c>
    </row>
    <row r="18" ht="50.1" customHeight="1" spans="1:4">
      <c r="A18" s="7" t="s">
        <v>60</v>
      </c>
      <c r="B18" s="8">
        <v>384.2</v>
      </c>
      <c r="C18" s="8">
        <v>0</v>
      </c>
      <c r="D18" s="9">
        <v>0</v>
      </c>
    </row>
    <row r="19" ht="50.1" customHeight="1" spans="1:4">
      <c r="A19" s="7" t="s">
        <v>61</v>
      </c>
      <c r="B19" s="8">
        <v>51.8</v>
      </c>
      <c r="C19" s="8">
        <v>0</v>
      </c>
      <c r="D19" s="9">
        <v>0</v>
      </c>
    </row>
    <row r="20" ht="50.1" customHeight="1" spans="1:4">
      <c r="A20" s="7" t="s">
        <v>62</v>
      </c>
      <c r="B20" s="8">
        <v>10</v>
      </c>
      <c r="C20" s="8">
        <v>0</v>
      </c>
      <c r="D20" s="9">
        <v>0</v>
      </c>
    </row>
    <row r="21" ht="50.1" customHeight="1" spans="1:4">
      <c r="A21" s="7" t="s">
        <v>63</v>
      </c>
      <c r="B21" s="8">
        <v>33.6</v>
      </c>
      <c r="C21" s="8">
        <v>0</v>
      </c>
      <c r="D21" s="9">
        <v>0</v>
      </c>
    </row>
    <row r="22" ht="50.1" customHeight="1" spans="1:4">
      <c r="A22" s="7" t="s">
        <v>17</v>
      </c>
      <c r="B22" s="8">
        <v>3163.44192</v>
      </c>
      <c r="C22" s="8">
        <v>0</v>
      </c>
      <c r="D22" s="9">
        <v>0</v>
      </c>
    </row>
    <row r="23" ht="50.1" customHeight="1" spans="1:4">
      <c r="A23" s="7" t="s">
        <v>64</v>
      </c>
      <c r="B23" s="8">
        <v>41</v>
      </c>
      <c r="C23" s="8">
        <v>0</v>
      </c>
      <c r="D23" s="9">
        <v>0</v>
      </c>
    </row>
    <row r="24" ht="50.1" customHeight="1" spans="1:4">
      <c r="A24" s="7" t="s">
        <v>19</v>
      </c>
      <c r="B24" s="8">
        <v>27</v>
      </c>
      <c r="C24" s="8">
        <v>0</v>
      </c>
      <c r="D24" s="9">
        <v>0</v>
      </c>
    </row>
    <row r="25" ht="50.1" customHeight="1" spans="1:4">
      <c r="A25" s="7" t="s">
        <v>65</v>
      </c>
      <c r="B25" s="8">
        <v>12</v>
      </c>
      <c r="C25" s="8">
        <v>0</v>
      </c>
      <c r="D25" s="9">
        <v>0</v>
      </c>
    </row>
    <row r="26" ht="50.1" customHeight="1" spans="1:4">
      <c r="A26" s="7" t="s">
        <v>21</v>
      </c>
      <c r="B26" s="8">
        <v>571.663636</v>
      </c>
      <c r="C26" s="8">
        <f>9.41423</f>
        <v>9.41423</v>
      </c>
      <c r="D26" s="9">
        <f>C26/B26</f>
        <v>0.0164681281214116</v>
      </c>
    </row>
    <row r="27" ht="50.1" customHeight="1" spans="1:4">
      <c r="A27" s="7" t="s">
        <v>22</v>
      </c>
      <c r="B27" s="8">
        <v>3.5</v>
      </c>
      <c r="C27" s="8">
        <v>0</v>
      </c>
      <c r="D27" s="9">
        <v>0</v>
      </c>
    </row>
    <row r="28" ht="50.1" customHeight="1" spans="1:4">
      <c r="A28" s="7" t="s">
        <v>66</v>
      </c>
      <c r="B28" s="8">
        <v>653</v>
      </c>
      <c r="C28" s="8">
        <v>0</v>
      </c>
      <c r="D28" s="9">
        <v>0</v>
      </c>
    </row>
    <row r="29" ht="50.1" customHeight="1" spans="1:4">
      <c r="A29" s="7" t="s">
        <v>67</v>
      </c>
      <c r="B29" s="10">
        <v>29.8</v>
      </c>
      <c r="C29" s="10">
        <v>19.8</v>
      </c>
      <c r="D29" s="9">
        <f t="shared" ref="D29:D37" si="0">C29/B29</f>
        <v>0.664429530201342</v>
      </c>
    </row>
    <row r="30" ht="50.1" customHeight="1" spans="1:4">
      <c r="A30" s="7" t="s">
        <v>68</v>
      </c>
      <c r="B30" s="10">
        <v>13.687537</v>
      </c>
      <c r="C30" s="10">
        <v>13.687537</v>
      </c>
      <c r="D30" s="9">
        <f t="shared" si="0"/>
        <v>1</v>
      </c>
    </row>
    <row r="31" ht="50.1" customHeight="1" spans="1:4">
      <c r="A31" s="7" t="s">
        <v>69</v>
      </c>
      <c r="B31" s="10">
        <v>118.313</v>
      </c>
      <c r="C31" s="10">
        <v>0</v>
      </c>
      <c r="D31" s="9">
        <f t="shared" si="0"/>
        <v>0</v>
      </c>
    </row>
    <row r="32" ht="38" customHeight="1" spans="1:4">
      <c r="A32" s="7" t="s">
        <v>70</v>
      </c>
      <c r="B32" s="10">
        <v>91.4978</v>
      </c>
      <c r="C32" s="10">
        <v>0</v>
      </c>
      <c r="D32" s="9">
        <f t="shared" si="0"/>
        <v>0</v>
      </c>
    </row>
    <row r="33" ht="50.1" customHeight="1" spans="1:4">
      <c r="A33" s="7" t="s">
        <v>71</v>
      </c>
      <c r="B33" s="11">
        <v>219</v>
      </c>
      <c r="C33" s="10">
        <v>0</v>
      </c>
      <c r="D33" s="9">
        <f t="shared" si="0"/>
        <v>0</v>
      </c>
    </row>
    <row r="34" ht="50.1" customHeight="1" spans="1:4">
      <c r="A34" s="7" t="s">
        <v>72</v>
      </c>
      <c r="B34" s="11">
        <v>186.49</v>
      </c>
      <c r="C34" s="10">
        <v>37.65</v>
      </c>
      <c r="D34" s="9">
        <f t="shared" si="0"/>
        <v>0.201887500670277</v>
      </c>
    </row>
    <row r="35" ht="50.1" customHeight="1" spans="1:4">
      <c r="A35" s="7" t="s">
        <v>73</v>
      </c>
      <c r="B35" s="10">
        <v>263.58</v>
      </c>
      <c r="C35" s="10">
        <v>0</v>
      </c>
      <c r="D35" s="9">
        <f t="shared" si="0"/>
        <v>0</v>
      </c>
    </row>
    <row r="36" ht="39" customHeight="1" spans="1:4">
      <c r="A36" s="7" t="s">
        <v>74</v>
      </c>
      <c r="B36" s="11">
        <v>94</v>
      </c>
      <c r="C36" s="11">
        <v>0</v>
      </c>
      <c r="D36" s="9">
        <f t="shared" si="0"/>
        <v>0</v>
      </c>
    </row>
    <row r="37" ht="50.1" customHeight="1" spans="1:4">
      <c r="A37" s="7" t="s">
        <v>75</v>
      </c>
      <c r="B37" s="10">
        <v>730</v>
      </c>
      <c r="C37" s="10">
        <v>0</v>
      </c>
      <c r="D37" s="9">
        <f t="shared" si="0"/>
        <v>0</v>
      </c>
    </row>
    <row r="38" s="3" customFormat="1" ht="50.1" customHeight="1" spans="1:4">
      <c r="A38" s="12" t="s">
        <v>76</v>
      </c>
      <c r="B38" s="11">
        <v>8498.871004</v>
      </c>
      <c r="C38" s="11">
        <v>321.91</v>
      </c>
      <c r="D38" s="9">
        <f t="shared" ref="D38:D63" si="1">C38/B38</f>
        <v>0.0378767956177347</v>
      </c>
    </row>
    <row r="39" ht="50.1" customHeight="1" spans="1:4">
      <c r="A39" s="7" t="s">
        <v>23</v>
      </c>
      <c r="B39" s="13">
        <v>23.72078</v>
      </c>
      <c r="C39" s="13">
        <v>17.2078</v>
      </c>
      <c r="D39" s="9">
        <f t="shared" si="1"/>
        <v>0.725431457144327</v>
      </c>
    </row>
    <row r="40" ht="50.1" customHeight="1" spans="1:4">
      <c r="A40" s="7" t="s">
        <v>24</v>
      </c>
      <c r="B40" s="13">
        <f>2915195.35/10000</f>
        <v>291.519535</v>
      </c>
      <c r="C40" s="13">
        <f>(145848.8+125928.01)/10000</f>
        <v>27.177681</v>
      </c>
      <c r="D40" s="9">
        <f t="shared" si="1"/>
        <v>0.0932276493923469</v>
      </c>
    </row>
    <row r="41" ht="50.1" customHeight="1" spans="1:4">
      <c r="A41" s="7" t="s">
        <v>25</v>
      </c>
      <c r="B41" s="13">
        <v>331</v>
      </c>
      <c r="C41" s="13">
        <v>6</v>
      </c>
      <c r="D41" s="9">
        <f t="shared" si="1"/>
        <v>0.0181268882175227</v>
      </c>
    </row>
    <row r="42" ht="60" customHeight="1" spans="1:4">
      <c r="A42" s="7" t="s">
        <v>28</v>
      </c>
      <c r="B42" s="13">
        <v>188.742684</v>
      </c>
      <c r="C42" s="13">
        <v>0</v>
      </c>
      <c r="D42" s="9">
        <f t="shared" si="1"/>
        <v>0</v>
      </c>
    </row>
    <row r="43" ht="50.1" customHeight="1" spans="1:4">
      <c r="A43" s="7" t="s">
        <v>29</v>
      </c>
      <c r="B43" s="14">
        <v>34.2996</v>
      </c>
      <c r="C43" s="10">
        <v>30</v>
      </c>
      <c r="D43" s="9">
        <f t="shared" ref="D43:D49" si="2">C43/B43</f>
        <v>0.874645768463772</v>
      </c>
    </row>
    <row r="44" ht="50.1" customHeight="1" spans="1:4">
      <c r="A44" s="7" t="s">
        <v>30</v>
      </c>
      <c r="B44" s="15">
        <v>1714.734941</v>
      </c>
      <c r="C44" s="15">
        <v>1539.893567</v>
      </c>
      <c r="D44" s="9">
        <f t="shared" si="2"/>
        <v>0.898035918077207</v>
      </c>
    </row>
    <row r="45" ht="50.1" customHeight="1" spans="1:4">
      <c r="A45" s="7" t="s">
        <v>78</v>
      </c>
      <c r="B45" s="15">
        <v>21800</v>
      </c>
      <c r="C45" s="15">
        <v>7422.520301</v>
      </c>
      <c r="D45" s="9">
        <f t="shared" si="2"/>
        <v>0.340482582614679</v>
      </c>
    </row>
    <row r="46" ht="50.1" customHeight="1" spans="1:4">
      <c r="A46" s="7" t="s">
        <v>31</v>
      </c>
      <c r="B46" s="16">
        <v>302.51469</v>
      </c>
      <c r="C46" s="10">
        <v>0</v>
      </c>
      <c r="D46" s="9">
        <f t="shared" si="2"/>
        <v>0</v>
      </c>
    </row>
    <row r="47" ht="50.1" customHeight="1" spans="1:4">
      <c r="A47" s="7" t="s">
        <v>32</v>
      </c>
      <c r="B47" s="16">
        <v>4714.62017</v>
      </c>
      <c r="C47" s="15">
        <v>1104.43874</v>
      </c>
      <c r="D47" s="9">
        <f t="shared" si="2"/>
        <v>0.234258264754338</v>
      </c>
    </row>
    <row r="48" ht="50.1" customHeight="1" spans="1:4">
      <c r="A48" s="17" t="s">
        <v>79</v>
      </c>
      <c r="B48" s="16">
        <v>49.013919</v>
      </c>
      <c r="C48" s="16">
        <v>49.01</v>
      </c>
      <c r="D48" s="9">
        <f t="shared" si="2"/>
        <v>0.999920043120812</v>
      </c>
    </row>
    <row r="49" ht="51" customHeight="1" spans="1:4">
      <c r="A49" s="7" t="s">
        <v>80</v>
      </c>
      <c r="B49" s="15">
        <v>5257.868</v>
      </c>
      <c r="C49" s="10">
        <f>10</f>
        <v>10</v>
      </c>
      <c r="D49" s="9">
        <f t="shared" si="2"/>
        <v>0.00190191157328408</v>
      </c>
    </row>
    <row r="50" ht="50.1" customHeight="1" spans="1:4">
      <c r="A50" s="7" t="s">
        <v>34</v>
      </c>
      <c r="B50" s="18">
        <v>834.1231</v>
      </c>
      <c r="C50" s="18">
        <v>386.6</v>
      </c>
      <c r="D50" s="9">
        <f t="shared" si="1"/>
        <v>0.463480750023588</v>
      </c>
    </row>
    <row r="51" ht="50.1" customHeight="1" spans="1:4">
      <c r="A51" s="19" t="s">
        <v>35</v>
      </c>
      <c r="B51" s="20">
        <v>73.315777</v>
      </c>
      <c r="C51" s="18">
        <v>60.83</v>
      </c>
      <c r="D51" s="9">
        <f t="shared" si="1"/>
        <v>0.829698633624247</v>
      </c>
    </row>
    <row r="52" ht="50.1" customHeight="1" spans="1:4">
      <c r="A52" s="19" t="s">
        <v>81</v>
      </c>
      <c r="B52" s="18">
        <v>729.16</v>
      </c>
      <c r="C52" s="18">
        <v>83.95</v>
      </c>
      <c r="D52" s="9">
        <f t="shared" si="1"/>
        <v>0.115132481211257</v>
      </c>
    </row>
    <row r="53" ht="50.1" customHeight="1" spans="1:4">
      <c r="A53" s="7" t="s">
        <v>36</v>
      </c>
      <c r="B53" s="18">
        <v>243.570721</v>
      </c>
      <c r="C53" s="8">
        <v>0</v>
      </c>
      <c r="D53" s="9">
        <v>0</v>
      </c>
    </row>
    <row r="54" ht="50.1" customHeight="1" spans="1:4">
      <c r="A54" s="19" t="s">
        <v>82</v>
      </c>
      <c r="B54" s="18">
        <v>30</v>
      </c>
      <c r="C54" s="18">
        <v>30</v>
      </c>
      <c r="D54" s="9">
        <f t="shared" si="1"/>
        <v>1</v>
      </c>
    </row>
    <row r="55" ht="50.1" customHeight="1" spans="1:4">
      <c r="A55" s="19" t="s">
        <v>37</v>
      </c>
      <c r="B55" s="18">
        <v>118.1013</v>
      </c>
      <c r="C55" s="8">
        <v>0</v>
      </c>
      <c r="D55" s="9">
        <v>0</v>
      </c>
    </row>
    <row r="56" ht="50.1" customHeight="1" spans="1:4">
      <c r="A56" s="7" t="s">
        <v>39</v>
      </c>
      <c r="B56" s="13">
        <v>311.15</v>
      </c>
      <c r="C56" s="8">
        <v>0</v>
      </c>
      <c r="D56" s="9">
        <f t="shared" si="1"/>
        <v>0</v>
      </c>
    </row>
    <row r="57" ht="50.1" customHeight="1" spans="1:4">
      <c r="A57" s="7" t="s">
        <v>83</v>
      </c>
      <c r="B57" s="21">
        <v>39.7</v>
      </c>
      <c r="C57" s="8">
        <v>4.5</v>
      </c>
      <c r="D57" s="9">
        <f t="shared" si="1"/>
        <v>0.113350125944584</v>
      </c>
    </row>
    <row r="58" ht="50.1" customHeight="1" spans="1:4">
      <c r="A58" s="7" t="s">
        <v>40</v>
      </c>
      <c r="B58" s="8">
        <v>10892.156</v>
      </c>
      <c r="C58" s="8">
        <v>5050.75</v>
      </c>
      <c r="D58" s="9">
        <f t="shared" si="1"/>
        <v>0.463705257251181</v>
      </c>
    </row>
    <row r="59" ht="50.1" customHeight="1" spans="1:4">
      <c r="A59" s="7" t="s">
        <v>84</v>
      </c>
      <c r="B59" s="8">
        <v>205.4568</v>
      </c>
      <c r="C59" s="8">
        <v>0</v>
      </c>
      <c r="D59" s="9">
        <f t="shared" si="1"/>
        <v>0</v>
      </c>
    </row>
    <row r="60" ht="56" customHeight="1" spans="1:5">
      <c r="A60" s="7" t="s">
        <v>42</v>
      </c>
      <c r="B60" s="8">
        <v>1987.462517</v>
      </c>
      <c r="C60" s="8">
        <v>1275.82</v>
      </c>
      <c r="D60" s="9">
        <f t="shared" si="1"/>
        <v>0.64193411905237</v>
      </c>
      <c r="E60" s="22"/>
    </row>
    <row r="61" ht="60" customHeight="1" spans="1:4">
      <c r="A61" s="7" t="s">
        <v>43</v>
      </c>
      <c r="B61" s="8">
        <v>4418.202564</v>
      </c>
      <c r="C61" s="8">
        <v>378.57</v>
      </c>
      <c r="D61" s="9">
        <f t="shared" si="1"/>
        <v>0.0856841655664749</v>
      </c>
    </row>
    <row r="62" ht="67" customHeight="1" spans="1:4">
      <c r="A62" s="7" t="s">
        <v>85</v>
      </c>
      <c r="B62" s="8">
        <v>4784.00951</v>
      </c>
      <c r="C62" s="8">
        <v>85.93</v>
      </c>
      <c r="D62" s="9">
        <f t="shared" si="1"/>
        <v>0.0179619208156633</v>
      </c>
    </row>
    <row r="63" s="1" customFormat="1" ht="50.1" customHeight="1" spans="1:9">
      <c r="A63" s="23" t="s">
        <v>44</v>
      </c>
      <c r="B63" s="8">
        <f>SUM(B5:B62)</f>
        <v>80046.039005</v>
      </c>
      <c r="C63" s="8">
        <f>SUM(C5:C62)</f>
        <v>18013.347524</v>
      </c>
      <c r="D63" s="9">
        <f t="shared" si="1"/>
        <v>0.225037337860963</v>
      </c>
      <c r="I63" s="25"/>
    </row>
    <row r="64" s="1" customFormat="1" customHeight="1" spans="1:4">
      <c r="A64" s="24" t="s">
        <v>89</v>
      </c>
      <c r="B64" s="24"/>
      <c r="C64" s="24"/>
      <c r="D64" s="24"/>
    </row>
    <row r="65" s="1" customFormat="1" customHeight="1" spans="1:4">
      <c r="A65" s="26"/>
      <c r="B65" s="26"/>
      <c r="C65" s="26"/>
      <c r="D65" s="26"/>
    </row>
    <row r="66" s="1" customFormat="1" customHeight="1" spans="1:4">
      <c r="A66" s="26"/>
      <c r="B66" s="26"/>
      <c r="C66" s="26"/>
      <c r="D66" s="26"/>
    </row>
  </sheetData>
  <mergeCells count="5">
    <mergeCell ref="A1:D1"/>
    <mergeCell ref="C2:D2"/>
    <mergeCell ref="B3:D3"/>
    <mergeCell ref="A3:A4"/>
    <mergeCell ref="A64:D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省市资金进度表</vt:lpstr>
      <vt:lpstr>直达资金进度表</vt:lpstr>
      <vt:lpstr>区级项目资金进度表（公共）</vt:lpstr>
      <vt:lpstr>区级项目资金进度表（基金）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陈雪非</cp:lastModifiedBy>
  <dcterms:created xsi:type="dcterms:W3CDTF">2006-09-13T11:21:00Z</dcterms:created>
  <dcterms:modified xsi:type="dcterms:W3CDTF">2022-07-13T09:20:54Z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54A55E6D46454606B78F8512883A1A11</vt:lpwstr>
  </property>
  <property fmtid="{D5CDD505-2E9C-101B-9397-08002B2CF9AE}" pid="3" name="KSOProductBuildVer">
    <vt:lpwstr>2052-11.1.0.11830</vt:lpwstr>
  </property>
</Properties>
</file>